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396" windowWidth="20900" windowHeight="10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<sst xmlns="http://schemas.openxmlformats.org/spreadsheetml/2006/main" count="245" uniqueCount="164">
  <si>
    <t>Cut channel next to Hwy and residential buildings, heavy riparian veg. on banks (cottonwood, pines, willows)</t>
  </si>
  <si>
    <t>Sunny, warm, breezy</t>
  </si>
  <si>
    <t>HORS</t>
  </si>
  <si>
    <t>Horse Stream</t>
  </si>
  <si>
    <t>PIT A</t>
  </si>
  <si>
    <t>PIT B</t>
  </si>
  <si>
    <t>Snow Pit A</t>
  </si>
  <si>
    <t>Snow Pit B</t>
  </si>
  <si>
    <t>Pikes Peak snow pit near Glen Cove</t>
  </si>
  <si>
    <t>sunny, warm</t>
  </si>
  <si>
    <t>Fountain Creek where Hiway 85 intersects creek</t>
  </si>
  <si>
    <t>CPHD</t>
  </si>
  <si>
    <t>FOUNT</t>
  </si>
  <si>
    <t>CHINA</t>
  </si>
  <si>
    <t>Alk 1</t>
  </si>
  <si>
    <t>TDS</t>
  </si>
  <si>
    <t>TSS</t>
  </si>
  <si>
    <t>TSIS</t>
  </si>
  <si>
    <t>TSOS</t>
  </si>
  <si>
    <t>Cl</t>
  </si>
  <si>
    <t>F</t>
  </si>
  <si>
    <t>µS/cm</t>
  </si>
  <si>
    <t>deg C</t>
  </si>
  <si>
    <t>ft</t>
  </si>
  <si>
    <t>m/s</t>
  </si>
  <si>
    <t>Elevation</t>
  </si>
  <si>
    <t>Water Velocity</t>
  </si>
  <si>
    <t>Channel Width</t>
  </si>
  <si>
    <t>Channel Depth</t>
  </si>
  <si>
    <t>1st order stream, creek next to horse paddock w/ no veg. on banks, high sediment load</t>
  </si>
  <si>
    <t>Partly cloudy, warm, windy</t>
  </si>
  <si>
    <t>CRYST</t>
  </si>
  <si>
    <t>Crystola Creek</t>
  </si>
  <si>
    <t>1st order stream, willows present, channel cut deep below old flood plain</t>
  </si>
  <si>
    <t>CC</t>
  </si>
  <si>
    <t>Monument Creek on Campus</t>
  </si>
  <si>
    <t>Under Uintah Bridge</t>
  </si>
  <si>
    <t>Sunny, warm</t>
  </si>
  <si>
    <t>ABP</t>
  </si>
  <si>
    <t>America the Beautiful Park</t>
  </si>
  <si>
    <t>Big cottonwoods on bank, full flowing</t>
  </si>
  <si>
    <t>GOG2</t>
  </si>
  <si>
    <t>~100 ft below confluence w/ effluent in btwn 2 big instream structures</t>
  </si>
  <si>
    <t>GOG1</t>
  </si>
  <si>
    <t>GOG WWTP effluent</t>
  </si>
  <si>
    <t>100ft down from WWTP culvert</t>
  </si>
  <si>
    <t>Below GOG WWTP</t>
  </si>
  <si>
    <t>GOG WWTP</t>
  </si>
  <si>
    <t>Above GOG WWTP</t>
  </si>
  <si>
    <t>ARK</t>
  </si>
  <si>
    <t>just above GOG overpass, wide calm riffle, willows on floodplain</t>
  </si>
  <si>
    <t xml:space="preserve">Partly cloudy, warm </t>
  </si>
  <si>
    <t>WDMN</t>
  </si>
  <si>
    <t>Monument Creek at Woodmen</t>
  </si>
  <si>
    <t>Under bridge, muddy river</t>
  </si>
  <si>
    <t>Sunny, hot</t>
  </si>
  <si>
    <t>COTN</t>
  </si>
  <si>
    <t>Cottonwood Creek at Woodmen</t>
  </si>
  <si>
    <t>Right under overpass, below USGS gaging station, lower part of riffle</t>
  </si>
  <si>
    <t>Partly cloudy, warm</t>
  </si>
  <si>
    <t>USAFA</t>
  </si>
  <si>
    <t>Cattails &amp; willows on floodplain, steep bank on one side, muddy water, full flowing</t>
  </si>
  <si>
    <t>JOE</t>
  </si>
  <si>
    <t>Wide river, low bank on W side, high bank on E side</t>
  </si>
  <si>
    <t>SHOOK</t>
  </si>
  <si>
    <t>slow moving water, steep banks on both sides, large trees, trash</t>
  </si>
  <si>
    <t>Slightly overcast, warm</t>
  </si>
  <si>
    <t>CULV</t>
  </si>
  <si>
    <t>concrete sides, highly entrenched</t>
  </si>
  <si>
    <t>overcast</t>
  </si>
  <si>
    <t>SAND</t>
  </si>
  <si>
    <t>Monument Creek just below Shooks</t>
  </si>
  <si>
    <t>Shooks Run just before Monument</t>
  </si>
  <si>
    <t>Las vegas WWTP culvert</t>
  </si>
  <si>
    <t>Sand Creek at Wildflower School</t>
  </si>
  <si>
    <t>Arkansas R below reservoir</t>
  </si>
  <si>
    <t>Fountain Creek at Fountain</t>
  </si>
  <si>
    <t>Site</t>
  </si>
  <si>
    <t>Mon Creek at US Air Force Academy</t>
  </si>
  <si>
    <t>Wide sandy bottom w/ distinct channels, small drop in channel due to concrete bank</t>
  </si>
  <si>
    <t>MCST</t>
  </si>
  <si>
    <t>large eroded cut bank on E side, sandy beach on W side</t>
  </si>
  <si>
    <t>Below Pueblo Resevoir</t>
  </si>
  <si>
    <t>Overcast</t>
  </si>
  <si>
    <t>raining</t>
  </si>
  <si>
    <t>PENR</t>
  </si>
  <si>
    <t>Arkansas River above La Pueblo</t>
  </si>
  <si>
    <t>c3 gravel bar, cottonwood, bulldozer, seage input below</t>
  </si>
  <si>
    <t>Fountain Creek below WWTP</t>
  </si>
  <si>
    <t>Conductivity</t>
  </si>
  <si>
    <t>Spec. Cond</t>
  </si>
  <si>
    <t>mg/L</t>
  </si>
  <si>
    <t>%sat</t>
  </si>
  <si>
    <t>BOD1</t>
  </si>
  <si>
    <t>BOD2</t>
  </si>
  <si>
    <t>ppm</t>
  </si>
  <si>
    <t>NO3</t>
  </si>
  <si>
    <t>NO2</t>
  </si>
  <si>
    <t>SO4</t>
  </si>
  <si>
    <t>PO4</t>
  </si>
  <si>
    <t>Na</t>
  </si>
  <si>
    <t>K</t>
  </si>
  <si>
    <t>Ca</t>
  </si>
  <si>
    <t>Mg</t>
  </si>
  <si>
    <t>NH4</t>
  </si>
  <si>
    <t>E coli</t>
  </si>
  <si>
    <t>Macro</t>
  </si>
  <si>
    <t>DO meter</t>
  </si>
  <si>
    <t>DO Wink</t>
  </si>
  <si>
    <t>Ftn Creek at Tepee B &amp; B</t>
  </si>
  <si>
    <t xml:space="preserve">GPS </t>
  </si>
  <si>
    <t>Easting</t>
  </si>
  <si>
    <t>GPS</t>
  </si>
  <si>
    <t>Li</t>
  </si>
  <si>
    <t>ND</t>
  </si>
  <si>
    <t>SSS</t>
  </si>
  <si>
    <t>MPN</t>
  </si>
  <si>
    <t>Wt Spl</t>
  </si>
  <si>
    <t>V HCl</t>
  </si>
  <si>
    <t>Alk 2</t>
  </si>
  <si>
    <t>Alk 3</t>
  </si>
  <si>
    <t>Water T</t>
  </si>
  <si>
    <t xml:space="preserve">Northing </t>
  </si>
  <si>
    <t>PINON</t>
  </si>
  <si>
    <t>Ftn Creek at Pinon</t>
  </si>
  <si>
    <t>#</t>
  </si>
  <si>
    <t>Clear sunny hot</t>
  </si>
  <si>
    <t>XTAL</t>
  </si>
  <si>
    <t>Crystal Park</t>
  </si>
  <si>
    <t>Next to Howards old House A2 or A4</t>
  </si>
  <si>
    <t>Crystal Reservoir</t>
  </si>
  <si>
    <t>shore of reservoir near gift shop and bridge</t>
  </si>
  <si>
    <t>wind 5-10 mph sunny</t>
  </si>
  <si>
    <t>CROW</t>
  </si>
  <si>
    <t>Crowe Gulch</t>
  </si>
  <si>
    <t>E4 Stream</t>
  </si>
  <si>
    <t>sunny</t>
  </si>
  <si>
    <t>MEX</t>
  </si>
  <si>
    <t>La Casita</t>
  </si>
  <si>
    <t>heavily polluted stream next to highway and superfund site</t>
  </si>
  <si>
    <t>cloudy</t>
  </si>
  <si>
    <t>China</t>
  </si>
  <si>
    <t>stream next to pllayground, wide flood plain, alternate avandoned channels present</t>
  </si>
  <si>
    <t>TC</t>
  </si>
  <si>
    <t>Town-N-Country</t>
  </si>
  <si>
    <t>creek next to road</t>
  </si>
  <si>
    <t>FC24</t>
  </si>
  <si>
    <t>Highway 24</t>
  </si>
  <si>
    <t>stream adjacent to highway 24, entrenched, heavy bank riparian vegetation</t>
  </si>
  <si>
    <t>SHRIV</t>
  </si>
  <si>
    <t>Shriver Pond</t>
  </si>
  <si>
    <t>Pond created in park w/ island</t>
  </si>
  <si>
    <t>partly cloudy light winds</t>
  </si>
  <si>
    <t>SPRING</t>
  </si>
  <si>
    <t>Navajo Spring</t>
  </si>
  <si>
    <t>spring next to arcade</t>
  </si>
  <si>
    <t>sunny, hot</t>
  </si>
  <si>
    <t>Abbreviation</t>
  </si>
  <si>
    <t>Desciption</t>
  </si>
  <si>
    <t>Date</t>
  </si>
  <si>
    <t>Time</t>
  </si>
  <si>
    <t>Weather</t>
  </si>
  <si>
    <t>pH</t>
  </si>
  <si>
    <t>TP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</si>
</sst>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0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workbookViewId="0" topLeftCell="A1">
      <pane xSplit="2" topLeftCell="P1" activePane="topRight" state="frozen"/>
      <selection pane="topLeft" activeCell="A1" sqref="A1"/>
      <selection pane="topRight" activeCell="AC1" sqref="AC1:AE33"/>
    </sheetView>
  </sheetViews>
  <sheetFormatPr defaultColWidth="8.8515625" defaultRowHeight="12.75"/>
  <cols>
    <col min="1" max="1" width="3.140625" style="0" bestFit="1" customWidth="1"/>
    <col min="2" max="2" width="11.7109375" style="0" bestFit="1" customWidth="1"/>
    <col min="3" max="3" width="29.7109375" style="0" bestFit="1" customWidth="1"/>
    <col min="4" max="4" width="7.140625" style="0" bestFit="1" customWidth="1"/>
    <col min="5" max="5" width="5.7109375" style="0" bestFit="1" customWidth="1"/>
    <col min="6" max="6" width="22.00390625" style="0" bestFit="1" customWidth="1"/>
    <col min="7" max="7" width="8.140625" style="0" bestFit="1" customWidth="1"/>
    <col min="8" max="8" width="8.421875" style="3" bestFit="1" customWidth="1"/>
    <col min="9" max="9" width="9.00390625" style="0" bestFit="1" customWidth="1"/>
    <col min="10" max="10" width="12.7109375" style="0" bestFit="1" customWidth="1"/>
    <col min="11" max="11" width="12.8515625" style="0" bestFit="1" customWidth="1"/>
    <col min="12" max="12" width="13.00390625" style="0" bestFit="1" customWidth="1"/>
    <col min="13" max="13" width="7.140625" style="0" bestFit="1" customWidth="1"/>
    <col min="14" max="14" width="5.140625" style="0" bestFit="1" customWidth="1"/>
    <col min="15" max="15" width="11.28125" style="0" bestFit="1" customWidth="1"/>
    <col min="16" max="16" width="10.421875" style="0" bestFit="1" customWidth="1"/>
    <col min="17" max="18" width="8.8515625" style="0" bestFit="1" customWidth="1"/>
    <col min="19" max="19" width="8.140625" style="0" bestFit="1" customWidth="1"/>
    <col min="20" max="21" width="5.8515625" style="0" bestFit="1" customWidth="1"/>
    <col min="22" max="22" width="9.28125" style="0" bestFit="1" customWidth="1"/>
    <col min="23" max="23" width="9.28125" style="0" customWidth="1"/>
    <col min="24" max="24" width="9.28125" style="0" bestFit="1" customWidth="1"/>
    <col min="25" max="25" width="9.28125" style="0" customWidth="1"/>
    <col min="26" max="26" width="8.140625" style="0" bestFit="1" customWidth="1"/>
    <col min="27" max="27" width="6.140625" style="0" bestFit="1" customWidth="1"/>
    <col min="28" max="29" width="6.7109375" style="0" bestFit="1" customWidth="1"/>
    <col min="30" max="30" width="5.140625" style="0" bestFit="1" customWidth="1"/>
    <col min="31" max="31" width="5.7109375" style="0" bestFit="1" customWidth="1"/>
    <col min="32" max="32" width="5.00390625" style="0" bestFit="1" customWidth="1"/>
    <col min="33" max="33" width="6.7109375" style="0" bestFit="1" customWidth="1"/>
    <col min="34" max="34" width="5.00390625" style="0" bestFit="1" customWidth="1"/>
    <col min="35" max="35" width="5.7109375" style="0" bestFit="1" customWidth="1"/>
    <col min="36" max="36" width="5.00390625" style="0" bestFit="1" customWidth="1"/>
    <col min="37" max="37" width="6.7109375" style="0" bestFit="1" customWidth="1"/>
    <col min="38" max="38" width="5.00390625" style="0" bestFit="1" customWidth="1"/>
    <col min="39" max="39" width="6.7109375" style="0" bestFit="1" customWidth="1"/>
    <col min="40" max="42" width="5.7109375" style="0" bestFit="1" customWidth="1"/>
    <col min="43" max="43" width="6.7109375" style="0" bestFit="1" customWidth="1"/>
    <col min="44" max="44" width="6.7109375" style="0" customWidth="1"/>
    <col min="45" max="45" width="6.28125" style="0" bestFit="1" customWidth="1"/>
    <col min="46" max="46" width="85.8515625" style="0" bestFit="1" customWidth="1"/>
  </cols>
  <sheetData>
    <row r="1" spans="1:46" s="4" customFormat="1" ht="12">
      <c r="A1" s="4" t="s">
        <v>125</v>
      </c>
      <c r="B1" s="9" t="s">
        <v>157</v>
      </c>
      <c r="C1" s="9" t="s">
        <v>77</v>
      </c>
      <c r="D1" s="9" t="s">
        <v>159</v>
      </c>
      <c r="E1" s="9" t="s">
        <v>160</v>
      </c>
      <c r="F1" s="9" t="s">
        <v>161</v>
      </c>
      <c r="G1" s="9" t="s">
        <v>110</v>
      </c>
      <c r="H1" s="10" t="s">
        <v>112</v>
      </c>
      <c r="I1" s="9" t="s">
        <v>25</v>
      </c>
      <c r="J1" s="9" t="s">
        <v>26</v>
      </c>
      <c r="K1" s="9" t="s">
        <v>27</v>
      </c>
      <c r="L1" s="9" t="s">
        <v>28</v>
      </c>
      <c r="M1" s="9" t="s">
        <v>121</v>
      </c>
      <c r="N1" s="9" t="s">
        <v>162</v>
      </c>
      <c r="O1" s="9" t="s">
        <v>89</v>
      </c>
      <c r="P1" s="9" t="s">
        <v>90</v>
      </c>
      <c r="Q1" s="9" t="s">
        <v>107</v>
      </c>
      <c r="R1" s="9" t="s">
        <v>107</v>
      </c>
      <c r="S1" s="9" t="s">
        <v>108</v>
      </c>
      <c r="T1" s="9" t="s">
        <v>93</v>
      </c>
      <c r="U1" s="9" t="s">
        <v>94</v>
      </c>
      <c r="V1" s="9" t="s">
        <v>14</v>
      </c>
      <c r="W1" s="9" t="s">
        <v>14</v>
      </c>
      <c r="X1" s="9" t="s">
        <v>119</v>
      </c>
      <c r="Y1" s="9" t="s">
        <v>119</v>
      </c>
      <c r="Z1" s="9" t="s">
        <v>120</v>
      </c>
      <c r="AA1" s="9" t="s">
        <v>120</v>
      </c>
      <c r="AB1" s="17" t="s">
        <v>15</v>
      </c>
      <c r="AC1" s="17" t="s">
        <v>16</v>
      </c>
      <c r="AD1" s="17" t="s">
        <v>18</v>
      </c>
      <c r="AE1" s="17" t="s">
        <v>17</v>
      </c>
      <c r="AF1" s="14" t="s">
        <v>20</v>
      </c>
      <c r="AG1" s="14" t="s">
        <v>19</v>
      </c>
      <c r="AH1" s="14" t="s">
        <v>97</v>
      </c>
      <c r="AI1" s="14" t="s">
        <v>96</v>
      </c>
      <c r="AJ1" s="14" t="s">
        <v>99</v>
      </c>
      <c r="AK1" s="14" t="s">
        <v>98</v>
      </c>
      <c r="AL1" s="14" t="s">
        <v>113</v>
      </c>
      <c r="AM1" s="14" t="s">
        <v>100</v>
      </c>
      <c r="AN1" s="14" t="s">
        <v>104</v>
      </c>
      <c r="AO1" s="14" t="s">
        <v>101</v>
      </c>
      <c r="AP1" s="14" t="s">
        <v>103</v>
      </c>
      <c r="AQ1" s="14" t="s">
        <v>102</v>
      </c>
      <c r="AR1" s="14" t="s">
        <v>105</v>
      </c>
      <c r="AS1" s="9" t="s">
        <v>106</v>
      </c>
      <c r="AT1" s="9" t="s">
        <v>158</v>
      </c>
    </row>
    <row r="2" spans="2:46" s="4" customFormat="1" ht="12">
      <c r="B2" s="9"/>
      <c r="C2" s="9"/>
      <c r="D2" s="9"/>
      <c r="E2" s="9"/>
      <c r="F2" s="9"/>
      <c r="G2" s="9" t="s">
        <v>111</v>
      </c>
      <c r="H2" s="10" t="s">
        <v>122</v>
      </c>
      <c r="I2" s="9" t="s">
        <v>23</v>
      </c>
      <c r="J2" s="9" t="s">
        <v>24</v>
      </c>
      <c r="K2" s="9" t="s">
        <v>23</v>
      </c>
      <c r="L2" s="9" t="s">
        <v>23</v>
      </c>
      <c r="M2" s="9" t="s">
        <v>22</v>
      </c>
      <c r="N2" s="9"/>
      <c r="O2" s="9" t="s">
        <v>21</v>
      </c>
      <c r="P2" s="9" t="s">
        <v>21</v>
      </c>
      <c r="Q2" s="9" t="s">
        <v>91</v>
      </c>
      <c r="R2" s="9" t="s">
        <v>92</v>
      </c>
      <c r="S2" s="9" t="s">
        <v>95</v>
      </c>
      <c r="T2" s="9" t="s">
        <v>95</v>
      </c>
      <c r="U2" s="9" t="s">
        <v>95</v>
      </c>
      <c r="V2" s="9" t="s">
        <v>117</v>
      </c>
      <c r="W2" s="9" t="s">
        <v>118</v>
      </c>
      <c r="X2" s="9" t="s">
        <v>117</v>
      </c>
      <c r="Y2" s="9" t="s">
        <v>118</v>
      </c>
      <c r="Z2" s="9" t="s">
        <v>117</v>
      </c>
      <c r="AA2" s="9" t="s">
        <v>118</v>
      </c>
      <c r="AB2" s="17" t="s">
        <v>91</v>
      </c>
      <c r="AC2" s="17" t="s">
        <v>91</v>
      </c>
      <c r="AD2" s="17" t="s">
        <v>91</v>
      </c>
      <c r="AE2" s="17" t="s">
        <v>91</v>
      </c>
      <c r="AF2" s="14" t="s">
        <v>95</v>
      </c>
      <c r="AG2" s="14" t="s">
        <v>95</v>
      </c>
      <c r="AH2" s="14" t="s">
        <v>95</v>
      </c>
      <c r="AI2" s="14" t="s">
        <v>95</v>
      </c>
      <c r="AJ2" s="14" t="s">
        <v>95</v>
      </c>
      <c r="AK2" s="14" t="s">
        <v>95</v>
      </c>
      <c r="AL2" s="14" t="s">
        <v>95</v>
      </c>
      <c r="AM2" s="14" t="s">
        <v>95</v>
      </c>
      <c r="AN2" s="14" t="s">
        <v>95</v>
      </c>
      <c r="AO2" s="14" t="s">
        <v>95</v>
      </c>
      <c r="AP2" s="14" t="s">
        <v>95</v>
      </c>
      <c r="AQ2" s="14" t="s">
        <v>95</v>
      </c>
      <c r="AR2" s="14" t="s">
        <v>116</v>
      </c>
      <c r="AS2" s="9"/>
      <c r="AT2" s="9"/>
    </row>
    <row r="3" spans="1:46" ht="12">
      <c r="A3">
        <v>1</v>
      </c>
      <c r="B3" t="s">
        <v>4</v>
      </c>
      <c r="C3" t="s">
        <v>6</v>
      </c>
      <c r="D3" s="1">
        <v>39927</v>
      </c>
      <c r="E3" s="6">
        <v>0.4583333333333333</v>
      </c>
      <c r="F3" t="s">
        <v>9</v>
      </c>
      <c r="G3">
        <v>4302521</v>
      </c>
      <c r="H3">
        <v>493807</v>
      </c>
      <c r="I3" s="11">
        <v>11733</v>
      </c>
      <c r="M3">
        <v>-4</v>
      </c>
      <c r="V3">
        <v>102.841</v>
      </c>
      <c r="W3">
        <v>0.84</v>
      </c>
      <c r="X3">
        <v>98.161</v>
      </c>
      <c r="Y3">
        <v>5.2</v>
      </c>
      <c r="AB3" s="16"/>
      <c r="AC3" s="16"/>
      <c r="AE3" s="16"/>
      <c r="AF3" s="15" t="s">
        <v>115</v>
      </c>
      <c r="AG3" s="15" t="s">
        <v>115</v>
      </c>
      <c r="AH3" s="15" t="s">
        <v>115</v>
      </c>
      <c r="AI3" s="15" t="s">
        <v>115</v>
      </c>
      <c r="AJ3" s="15" t="s">
        <v>115</v>
      </c>
      <c r="AK3" s="15" t="s">
        <v>115</v>
      </c>
      <c r="AL3" s="15" t="s">
        <v>115</v>
      </c>
      <c r="AM3" s="15" t="s">
        <v>115</v>
      </c>
      <c r="AN3" s="15" t="s">
        <v>115</v>
      </c>
      <c r="AO3" s="15" t="s">
        <v>115</v>
      </c>
      <c r="AP3" s="15" t="s">
        <v>115</v>
      </c>
      <c r="AQ3" s="15" t="s">
        <v>115</v>
      </c>
      <c r="AR3" s="15"/>
      <c r="AT3" t="s">
        <v>8</v>
      </c>
    </row>
    <row r="4" spans="1:46" ht="12">
      <c r="A4">
        <v>2</v>
      </c>
      <c r="B4" t="s">
        <v>5</v>
      </c>
      <c r="C4" t="s">
        <v>7</v>
      </c>
      <c r="D4" s="1">
        <v>39927</v>
      </c>
      <c r="E4" s="6">
        <v>0.4583333333333333</v>
      </c>
      <c r="F4" t="s">
        <v>9</v>
      </c>
      <c r="G4">
        <v>4302492</v>
      </c>
      <c r="H4">
        <v>493766</v>
      </c>
      <c r="I4" s="11">
        <v>11750</v>
      </c>
      <c r="M4">
        <v>-4</v>
      </c>
      <c r="N4">
        <v>5.6</v>
      </c>
      <c r="V4">
        <v>98.424</v>
      </c>
      <c r="W4">
        <v>0.2</v>
      </c>
      <c r="X4">
        <v>72.673</v>
      </c>
      <c r="Y4">
        <v>0.35999999999999943</v>
      </c>
      <c r="AB4" s="16"/>
      <c r="AC4" s="16"/>
      <c r="AD4" s="16"/>
      <c r="AE4" s="16"/>
      <c r="AF4" s="15" t="s">
        <v>115</v>
      </c>
      <c r="AG4" s="15" t="s">
        <v>115</v>
      </c>
      <c r="AH4" s="15" t="s">
        <v>115</v>
      </c>
      <c r="AI4" s="15" t="s">
        <v>115</v>
      </c>
      <c r="AJ4" s="15" t="s">
        <v>115</v>
      </c>
      <c r="AK4" s="15" t="s">
        <v>115</v>
      </c>
      <c r="AL4" s="15" t="s">
        <v>115</v>
      </c>
      <c r="AM4" s="15" t="s">
        <v>115</v>
      </c>
      <c r="AN4" s="15" t="s">
        <v>115</v>
      </c>
      <c r="AO4" s="15" t="s">
        <v>115</v>
      </c>
      <c r="AP4" s="15" t="s">
        <v>115</v>
      </c>
      <c r="AQ4" s="15" t="s">
        <v>115</v>
      </c>
      <c r="AR4" s="15"/>
      <c r="AT4" t="s">
        <v>8</v>
      </c>
    </row>
    <row r="5" spans="1:46" ht="12">
      <c r="A5">
        <v>3</v>
      </c>
      <c r="B5" t="s">
        <v>127</v>
      </c>
      <c r="C5" t="s">
        <v>130</v>
      </c>
      <c r="D5" s="1">
        <v>39927</v>
      </c>
      <c r="E5" s="6">
        <v>0.5208333333333334</v>
      </c>
      <c r="F5" t="s">
        <v>132</v>
      </c>
      <c r="G5">
        <v>4307939</v>
      </c>
      <c r="H5">
        <v>497835</v>
      </c>
      <c r="I5">
        <v>9226</v>
      </c>
      <c r="J5" s="5"/>
      <c r="M5">
        <v>7.1</v>
      </c>
      <c r="N5">
        <v>6.47</v>
      </c>
      <c r="O5">
        <v>51.4</v>
      </c>
      <c r="P5">
        <v>78</v>
      </c>
      <c r="Q5">
        <v>9.7</v>
      </c>
      <c r="S5">
        <v>8.01</v>
      </c>
      <c r="T5">
        <v>6.91</v>
      </c>
      <c r="U5">
        <v>6.53</v>
      </c>
      <c r="V5">
        <v>96.361</v>
      </c>
      <c r="W5">
        <v>1.64</v>
      </c>
      <c r="X5">
        <v>100.727</v>
      </c>
      <c r="Y5">
        <v>1.71</v>
      </c>
      <c r="Z5">
        <v>100.089</v>
      </c>
      <c r="AA5">
        <v>1.76</v>
      </c>
      <c r="AB5">
        <v>51.99999999987881</v>
      </c>
      <c r="AC5" s="8">
        <v>10</v>
      </c>
      <c r="AD5">
        <v>67.00000000000011</v>
      </c>
      <c r="AE5">
        <v>0</v>
      </c>
      <c r="AF5" s="5">
        <v>2.6801854799479523</v>
      </c>
      <c r="AG5" s="5">
        <v>3.728919576526742</v>
      </c>
      <c r="AH5" s="5">
        <v>0</v>
      </c>
      <c r="AI5" s="5">
        <v>1.1143516958123674</v>
      </c>
      <c r="AJ5" s="5">
        <v>0</v>
      </c>
      <c r="AK5" s="5">
        <v>6.665860737587831</v>
      </c>
      <c r="AL5" s="5">
        <v>0.006010771387342998</v>
      </c>
      <c r="AM5" s="5">
        <v>4.784285029302334</v>
      </c>
      <c r="AN5" s="5">
        <v>0</v>
      </c>
      <c r="AO5" s="5">
        <v>2.1245974780224324</v>
      </c>
      <c r="AP5" s="5">
        <v>2.046584066390914</v>
      </c>
      <c r="AQ5" s="5">
        <v>9.502066360934668</v>
      </c>
      <c r="AR5" s="5"/>
      <c r="AT5" t="s">
        <v>131</v>
      </c>
    </row>
    <row r="6" spans="1:46" ht="12">
      <c r="A6">
        <v>4</v>
      </c>
      <c r="B6" t="s">
        <v>133</v>
      </c>
      <c r="C6" t="s">
        <v>134</v>
      </c>
      <c r="D6" s="1">
        <v>39927</v>
      </c>
      <c r="E6" s="6">
        <v>0.54375</v>
      </c>
      <c r="F6" t="s">
        <v>136</v>
      </c>
      <c r="G6">
        <v>4305689</v>
      </c>
      <c r="H6">
        <v>500656</v>
      </c>
      <c r="I6">
        <v>8667</v>
      </c>
      <c r="J6" s="5">
        <v>1.757142857142857</v>
      </c>
      <c r="K6">
        <f>1.2*3.28</f>
        <v>3.9359999999999995</v>
      </c>
      <c r="L6">
        <f>25*0.032</f>
        <v>0.8</v>
      </c>
      <c r="M6">
        <v>6.9</v>
      </c>
      <c r="N6">
        <v>6.95</v>
      </c>
      <c r="O6">
        <v>69.9</v>
      </c>
      <c r="P6">
        <v>106.5</v>
      </c>
      <c r="Q6">
        <v>8.63</v>
      </c>
      <c r="S6">
        <v>7.7</v>
      </c>
      <c r="T6">
        <v>5.49</v>
      </c>
      <c r="U6">
        <v>7.31</v>
      </c>
      <c r="V6">
        <v>94.611</v>
      </c>
      <c r="W6">
        <v>2.25</v>
      </c>
      <c r="X6">
        <v>99.816</v>
      </c>
      <c r="Y6">
        <v>2.53</v>
      </c>
      <c r="Z6">
        <v>90.564</v>
      </c>
      <c r="AA6">
        <v>2.25</v>
      </c>
      <c r="AB6">
        <v>15.99999999996271</v>
      </c>
      <c r="AC6" s="8">
        <v>5.999999999999894</v>
      </c>
      <c r="AD6">
        <v>40</v>
      </c>
      <c r="AE6">
        <v>0</v>
      </c>
      <c r="AF6" s="5">
        <v>2.631788141792929</v>
      </c>
      <c r="AG6" s="5">
        <v>3.612141997045242</v>
      </c>
      <c r="AH6" s="5">
        <v>0</v>
      </c>
      <c r="AI6" s="5">
        <v>0</v>
      </c>
      <c r="AJ6" s="5">
        <v>0</v>
      </c>
      <c r="AK6" s="5">
        <v>6.510044092604772</v>
      </c>
      <c r="AL6" s="5">
        <v>0.008464861808186369</v>
      </c>
      <c r="AM6" s="5">
        <v>6.872584596234934</v>
      </c>
      <c r="AN6" s="5">
        <v>0</v>
      </c>
      <c r="AO6" s="5">
        <v>1.6955992039535397</v>
      </c>
      <c r="AP6" s="5">
        <v>1.8349600313223486</v>
      </c>
      <c r="AQ6" s="5">
        <v>11.106615041342588</v>
      </c>
      <c r="AR6" s="5"/>
      <c r="AT6" t="s">
        <v>135</v>
      </c>
    </row>
    <row r="7" spans="1:46" ht="12">
      <c r="A7">
        <v>5</v>
      </c>
      <c r="B7" t="s">
        <v>31</v>
      </c>
      <c r="C7" t="s">
        <v>32</v>
      </c>
      <c r="D7" s="1">
        <v>39927</v>
      </c>
      <c r="E7" s="6">
        <v>0.4166666666666667</v>
      </c>
      <c r="F7" t="s">
        <v>30</v>
      </c>
      <c r="G7">
        <v>4311783</v>
      </c>
      <c r="H7">
        <v>497479</v>
      </c>
      <c r="I7">
        <v>7981</v>
      </c>
      <c r="J7" s="5">
        <v>0.851063829787234</v>
      </c>
      <c r="K7">
        <v>3</v>
      </c>
      <c r="L7">
        <v>1</v>
      </c>
      <c r="M7">
        <f>(3.2+4.8)/2</f>
        <v>4</v>
      </c>
      <c r="N7">
        <v>7.42</v>
      </c>
      <c r="O7">
        <v>116.9</v>
      </c>
      <c r="P7">
        <v>118.4</v>
      </c>
      <c r="Q7">
        <v>8.94</v>
      </c>
      <c r="S7">
        <v>8.78</v>
      </c>
      <c r="T7">
        <v>6.68</v>
      </c>
      <c r="V7">
        <v>98.192</v>
      </c>
      <c r="W7">
        <v>3.12</v>
      </c>
      <c r="X7">
        <v>100.176</v>
      </c>
      <c r="Y7">
        <v>3.23</v>
      </c>
      <c r="Z7">
        <v>93.498</v>
      </c>
      <c r="AA7">
        <v>3.05</v>
      </c>
      <c r="AB7">
        <v>0</v>
      </c>
      <c r="AC7" s="8">
        <v>5.999999999999894</v>
      </c>
      <c r="AD7">
        <v>25</v>
      </c>
      <c r="AE7">
        <v>0</v>
      </c>
      <c r="AF7" s="5">
        <v>1.686369315606503</v>
      </c>
      <c r="AG7" s="5">
        <v>2.0090779665985674</v>
      </c>
      <c r="AH7" s="5">
        <v>0</v>
      </c>
      <c r="AI7" s="5">
        <v>0</v>
      </c>
      <c r="AJ7" s="5">
        <v>0</v>
      </c>
      <c r="AK7" s="5">
        <v>6.474745713273696</v>
      </c>
      <c r="AL7" s="5">
        <v>0.01295398045835826</v>
      </c>
      <c r="AM7" s="5">
        <v>10.08479121965071</v>
      </c>
      <c r="AN7" s="5">
        <v>0</v>
      </c>
      <c r="AO7" s="5">
        <v>1.393749236088445</v>
      </c>
      <c r="AP7" s="5">
        <v>6.732313245880889</v>
      </c>
      <c r="AQ7" s="5">
        <v>19.71230963768258</v>
      </c>
      <c r="AR7" s="5">
        <v>4</v>
      </c>
      <c r="AT7" t="s">
        <v>33</v>
      </c>
    </row>
    <row r="8" spans="1:46" ht="12">
      <c r="A8">
        <v>6</v>
      </c>
      <c r="B8" t="s">
        <v>2</v>
      </c>
      <c r="C8" t="s">
        <v>3</v>
      </c>
      <c r="D8" s="1">
        <v>39927</v>
      </c>
      <c r="E8" s="6">
        <v>0.44097222222222227</v>
      </c>
      <c r="F8" t="s">
        <v>30</v>
      </c>
      <c r="G8">
        <v>4310899</v>
      </c>
      <c r="H8">
        <v>498036</v>
      </c>
      <c r="I8">
        <v>7870</v>
      </c>
      <c r="J8" s="5">
        <v>1.2072434607645877</v>
      </c>
      <c r="K8">
        <v>6</v>
      </c>
      <c r="L8">
        <f>9/12</f>
        <v>0.75</v>
      </c>
      <c r="M8">
        <f>(6.1+7.8)/2</f>
        <v>6.949999999999999</v>
      </c>
      <c r="N8">
        <v>8</v>
      </c>
      <c r="O8">
        <v>216</v>
      </c>
      <c r="P8">
        <v>320.1</v>
      </c>
      <c r="Q8" s="2"/>
      <c r="R8">
        <v>71.5</v>
      </c>
      <c r="S8">
        <v>7.59</v>
      </c>
      <c r="T8">
        <v>6.81</v>
      </c>
      <c r="U8">
        <v>7.13</v>
      </c>
      <c r="V8">
        <v>94.424</v>
      </c>
      <c r="W8">
        <v>5.72</v>
      </c>
      <c r="X8">
        <v>102.097</v>
      </c>
      <c r="Y8">
        <v>6.7</v>
      </c>
      <c r="Z8">
        <v>93.693</v>
      </c>
      <c r="AA8">
        <v>5.75</v>
      </c>
      <c r="AB8">
        <v>69.99999999990791</v>
      </c>
      <c r="AC8" s="8">
        <v>86</v>
      </c>
      <c r="AD8">
        <v>34.00000000000014</v>
      </c>
      <c r="AE8">
        <v>51.999999999999815</v>
      </c>
      <c r="AF8" s="5">
        <v>1.9146284922703523</v>
      </c>
      <c r="AG8" s="5">
        <v>38.82173753399479</v>
      </c>
      <c r="AH8" s="5">
        <v>0</v>
      </c>
      <c r="AI8" s="5">
        <v>4.539313699194138</v>
      </c>
      <c r="AJ8" s="5">
        <v>0</v>
      </c>
      <c r="AK8" s="5">
        <v>16.94318990689953</v>
      </c>
      <c r="AL8" s="5">
        <v>0.013460549836036308</v>
      </c>
      <c r="AM8" s="5">
        <v>15.609798679569439</v>
      </c>
      <c r="AN8" s="5">
        <v>0</v>
      </c>
      <c r="AO8" s="5">
        <v>2.330632710119961</v>
      </c>
      <c r="AP8" s="5">
        <v>11.33923478500385</v>
      </c>
      <c r="AQ8" s="5">
        <v>37.569700062274954</v>
      </c>
      <c r="AR8" s="5"/>
      <c r="AT8" t="s">
        <v>29</v>
      </c>
    </row>
    <row r="9" spans="1:46" ht="12">
      <c r="A9">
        <v>7</v>
      </c>
      <c r="B9" t="s">
        <v>163</v>
      </c>
      <c r="C9" t="s">
        <v>109</v>
      </c>
      <c r="D9" s="1">
        <v>39927</v>
      </c>
      <c r="E9" s="6">
        <v>0.4673611111111111</v>
      </c>
      <c r="F9" t="s">
        <v>1</v>
      </c>
      <c r="G9">
        <v>4305372</v>
      </c>
      <c r="H9" s="3">
        <v>497567</v>
      </c>
      <c r="I9">
        <v>7365</v>
      </c>
      <c r="J9" s="5">
        <v>0.983606557377049</v>
      </c>
      <c r="K9">
        <v>15</v>
      </c>
      <c r="L9" s="5">
        <f>10/12</f>
        <v>0.8333333333333334</v>
      </c>
      <c r="M9">
        <f>(7.4+8.8)/2</f>
        <v>8.100000000000001</v>
      </c>
      <c r="N9">
        <v>7.84</v>
      </c>
      <c r="O9">
        <v>158.3</v>
      </c>
      <c r="P9">
        <v>250.1</v>
      </c>
      <c r="Q9" s="2"/>
      <c r="R9">
        <v>72.8</v>
      </c>
      <c r="S9">
        <v>7.47</v>
      </c>
      <c r="T9">
        <v>5.82</v>
      </c>
      <c r="U9">
        <v>6.65</v>
      </c>
      <c r="V9">
        <v>100.089</v>
      </c>
      <c r="W9">
        <v>6.21</v>
      </c>
      <c r="X9">
        <v>101.446</v>
      </c>
      <c r="Y9">
        <v>6.16</v>
      </c>
      <c r="Z9">
        <v>96.517</v>
      </c>
      <c r="AA9">
        <v>6</v>
      </c>
      <c r="AB9">
        <v>65.99999999991724</v>
      </c>
      <c r="AC9" s="8">
        <v>60</v>
      </c>
      <c r="AD9">
        <v>2.0000000000000573</v>
      </c>
      <c r="AE9">
        <v>58</v>
      </c>
      <c r="AF9" s="5">
        <v>2.154285006381446</v>
      </c>
      <c r="AG9" s="5">
        <v>33.1239897660171</v>
      </c>
      <c r="AH9" s="5">
        <v>0</v>
      </c>
      <c r="AI9" s="5">
        <v>3.9030744167634364</v>
      </c>
      <c r="AJ9" s="5">
        <v>0</v>
      </c>
      <c r="AK9" s="5">
        <v>15.717267654674698</v>
      </c>
      <c r="AL9" s="5">
        <v>0.022140290401356746</v>
      </c>
      <c r="AM9" s="5">
        <v>16.021132931206882</v>
      </c>
      <c r="AN9" s="5">
        <v>0</v>
      </c>
      <c r="AO9" s="5">
        <v>2.162465238601326</v>
      </c>
      <c r="AP9" s="5">
        <v>10.053897465842075</v>
      </c>
      <c r="AQ9" s="5">
        <v>34.98995206269367</v>
      </c>
      <c r="AR9" s="5"/>
      <c r="AT9" t="s">
        <v>0</v>
      </c>
    </row>
    <row r="10" spans="1:46" ht="12">
      <c r="A10">
        <v>8</v>
      </c>
      <c r="B10" t="s">
        <v>11</v>
      </c>
      <c r="C10" t="s">
        <v>128</v>
      </c>
      <c r="D10" s="1">
        <v>39927</v>
      </c>
      <c r="E10" s="6">
        <v>0.576388888888889</v>
      </c>
      <c r="F10" t="s">
        <v>83</v>
      </c>
      <c r="G10" s="13">
        <v>4298611</v>
      </c>
      <c r="H10" s="13">
        <v>507683</v>
      </c>
      <c r="I10">
        <v>6749</v>
      </c>
      <c r="J10" s="5">
        <v>1.64</v>
      </c>
      <c r="K10">
        <f>2*3.28</f>
        <v>6.56</v>
      </c>
      <c r="L10">
        <f>14*0.032</f>
        <v>0.448</v>
      </c>
      <c r="M10">
        <v>7.8</v>
      </c>
      <c r="N10">
        <v>7.36</v>
      </c>
      <c r="O10">
        <v>62.9</v>
      </c>
      <c r="P10">
        <v>93.7</v>
      </c>
      <c r="R10">
        <v>78.2</v>
      </c>
      <c r="S10">
        <v>8.51</v>
      </c>
      <c r="T10">
        <v>7.09</v>
      </c>
      <c r="U10">
        <v>7.71</v>
      </c>
      <c r="V10">
        <v>91.151</v>
      </c>
      <c r="W10">
        <v>1.51</v>
      </c>
      <c r="X10">
        <v>98.257</v>
      </c>
      <c r="Y10">
        <v>1.66</v>
      </c>
      <c r="Z10">
        <v>108.374</v>
      </c>
      <c r="AA10">
        <v>1.93</v>
      </c>
      <c r="AB10">
        <v>96.00000000006048</v>
      </c>
      <c r="AC10" s="8"/>
      <c r="AD10">
        <v>20.999999999999908</v>
      </c>
      <c r="AE10">
        <v>0</v>
      </c>
      <c r="AF10" s="5">
        <v>1.686369315606503</v>
      </c>
      <c r="AG10" s="5">
        <v>2.0090779665985674</v>
      </c>
      <c r="AH10" s="5">
        <v>0</v>
      </c>
      <c r="AI10" s="5">
        <v>0</v>
      </c>
      <c r="AJ10" s="5">
        <v>0</v>
      </c>
      <c r="AK10" s="5">
        <v>6.474745713273696</v>
      </c>
      <c r="AL10" s="5">
        <v>0.01295398045835826</v>
      </c>
      <c r="AM10" s="5">
        <v>10.08479121965071</v>
      </c>
      <c r="AN10" s="5">
        <v>0</v>
      </c>
      <c r="AO10" s="5">
        <v>1.393749236088445</v>
      </c>
      <c r="AP10" s="5">
        <v>6.732313245880889</v>
      </c>
      <c r="AQ10" s="5">
        <v>19.71230963768258</v>
      </c>
      <c r="AR10" s="5"/>
      <c r="AT10" t="s">
        <v>129</v>
      </c>
    </row>
    <row r="11" spans="1:46" ht="12">
      <c r="A11">
        <v>9</v>
      </c>
      <c r="B11" t="s">
        <v>146</v>
      </c>
      <c r="C11" t="s">
        <v>147</v>
      </c>
      <c r="D11" s="1">
        <v>39927</v>
      </c>
      <c r="E11" s="6">
        <v>0.48680555555555555</v>
      </c>
      <c r="F11" t="s">
        <v>37</v>
      </c>
      <c r="G11">
        <v>4302764</v>
      </c>
      <c r="H11">
        <v>506172</v>
      </c>
      <c r="I11">
        <v>6701</v>
      </c>
      <c r="J11" s="5">
        <v>4.08298755186722</v>
      </c>
      <c r="K11">
        <v>12</v>
      </c>
      <c r="L11">
        <v>1.25</v>
      </c>
      <c r="M11">
        <f>(7.6+8.8)/2</f>
        <v>8.2</v>
      </c>
      <c r="N11">
        <v>8.09</v>
      </c>
      <c r="O11">
        <v>80.2</v>
      </c>
      <c r="P11">
        <v>252.8</v>
      </c>
      <c r="Q11" s="7"/>
      <c r="R11">
        <v>75</v>
      </c>
      <c r="S11">
        <v>8.41</v>
      </c>
      <c r="T11">
        <v>7.06</v>
      </c>
      <c r="U11">
        <v>6.89</v>
      </c>
      <c r="V11">
        <v>94.365</v>
      </c>
      <c r="W11">
        <v>4.47</v>
      </c>
      <c r="X11">
        <v>97.24</v>
      </c>
      <c r="Y11">
        <v>4.74</v>
      </c>
      <c r="Z11">
        <v>93.052</v>
      </c>
      <c r="AA11">
        <v>4.725</v>
      </c>
      <c r="AB11">
        <v>26.00000000001046</v>
      </c>
      <c r="AC11" s="8">
        <v>52.0000000000001</v>
      </c>
      <c r="AD11">
        <v>35</v>
      </c>
      <c r="AE11">
        <v>17.000000000000068</v>
      </c>
      <c r="AF11" s="5">
        <v>2.3359560941835324</v>
      </c>
      <c r="AG11" s="5">
        <v>31.58682173997584</v>
      </c>
      <c r="AH11" s="5">
        <v>0</v>
      </c>
      <c r="AI11" s="5">
        <v>2.6466581117690136</v>
      </c>
      <c r="AJ11" s="5">
        <v>0</v>
      </c>
      <c r="AK11" s="5">
        <v>12.575318260126865</v>
      </c>
      <c r="AL11" s="5">
        <v>0.0116238712286777</v>
      </c>
      <c r="AM11" s="5">
        <v>16.23716222241756</v>
      </c>
      <c r="AN11" s="5">
        <v>0</v>
      </c>
      <c r="AO11" s="5">
        <v>1.900162854984945</v>
      </c>
      <c r="AP11" s="5">
        <v>7.455914837285952</v>
      </c>
      <c r="AQ11" s="5">
        <v>27.383061725716754</v>
      </c>
      <c r="AR11" s="5"/>
      <c r="AT11" t="s">
        <v>148</v>
      </c>
    </row>
    <row r="12" spans="1:46" ht="12">
      <c r="A12">
        <v>10</v>
      </c>
      <c r="B12" t="s">
        <v>60</v>
      </c>
      <c r="C12" t="s">
        <v>78</v>
      </c>
      <c r="D12" s="1">
        <v>39927</v>
      </c>
      <c r="E12" s="6">
        <v>0.375</v>
      </c>
      <c r="F12" t="s">
        <v>59</v>
      </c>
      <c r="G12">
        <v>4314710</v>
      </c>
      <c r="H12" s="3">
        <v>514699</v>
      </c>
      <c r="I12" s="3">
        <v>6430</v>
      </c>
      <c r="J12" s="5">
        <v>1.7094017094017093</v>
      </c>
      <c r="K12">
        <v>16</v>
      </c>
      <c r="L12">
        <v>5</v>
      </c>
      <c r="M12">
        <v>8.6</v>
      </c>
      <c r="N12">
        <v>8.25</v>
      </c>
      <c r="O12">
        <v>162.5</v>
      </c>
      <c r="P12">
        <v>88.1</v>
      </c>
      <c r="Q12">
        <v>9.54</v>
      </c>
      <c r="S12">
        <v>8.41</v>
      </c>
      <c r="T12">
        <v>6.18</v>
      </c>
      <c r="V12">
        <v>98.899</v>
      </c>
      <c r="W12">
        <v>4.88</v>
      </c>
      <c r="X12">
        <v>100.22</v>
      </c>
      <c r="Y12">
        <v>4.91</v>
      </c>
      <c r="Z12">
        <v>90.522</v>
      </c>
      <c r="AA12">
        <v>4.4</v>
      </c>
      <c r="AB12">
        <v>193.00000000001205</v>
      </c>
      <c r="AC12" s="8">
        <v>144</v>
      </c>
      <c r="AD12">
        <v>35.99999999999992</v>
      </c>
      <c r="AE12">
        <v>108</v>
      </c>
      <c r="AF12" s="5">
        <v>1.28570570233137</v>
      </c>
      <c r="AG12" s="5">
        <v>26.017008029703554</v>
      </c>
      <c r="AH12" s="5">
        <v>0</v>
      </c>
      <c r="AI12" s="5">
        <v>0.7975009697584519</v>
      </c>
      <c r="AJ12" s="5">
        <v>0</v>
      </c>
      <c r="AK12" s="5">
        <v>19.599191718754863</v>
      </c>
      <c r="AL12" s="5">
        <v>0.012240310740093982</v>
      </c>
      <c r="AM12" s="5">
        <v>16.84106774379013</v>
      </c>
      <c r="AN12" s="5">
        <v>0</v>
      </c>
      <c r="AO12" s="5">
        <v>3.4728711570769306</v>
      </c>
      <c r="AP12" s="5">
        <v>6.73474501467756</v>
      </c>
      <c r="AQ12" s="5">
        <v>25.853054961697403</v>
      </c>
      <c r="AR12" s="5"/>
      <c r="AT12" t="s">
        <v>61</v>
      </c>
    </row>
    <row r="13" spans="1:46" ht="12">
      <c r="A13">
        <v>11</v>
      </c>
      <c r="B13" t="s">
        <v>143</v>
      </c>
      <c r="C13" t="s">
        <v>144</v>
      </c>
      <c r="D13" s="1">
        <v>39927</v>
      </c>
      <c r="E13" s="6">
        <v>0.5416666666666666</v>
      </c>
      <c r="G13">
        <v>4300764</v>
      </c>
      <c r="H13">
        <v>509180</v>
      </c>
      <c r="I13">
        <v>6398</v>
      </c>
      <c r="J13" s="5">
        <v>2.997389033942558</v>
      </c>
      <c r="K13">
        <v>5</v>
      </c>
      <c r="L13">
        <v>0.5</v>
      </c>
      <c r="M13">
        <f>(11.1+12.1)/2</f>
        <v>11.6</v>
      </c>
      <c r="N13">
        <v>8.11</v>
      </c>
      <c r="O13">
        <v>90.3</v>
      </c>
      <c r="P13">
        <v>115.7</v>
      </c>
      <c r="Q13">
        <v>7.77</v>
      </c>
      <c r="S13">
        <v>7.4</v>
      </c>
      <c r="T13">
        <v>6.75</v>
      </c>
      <c r="U13">
        <v>6.63</v>
      </c>
      <c r="V13">
        <v>96.377</v>
      </c>
      <c r="W13">
        <v>2.77</v>
      </c>
      <c r="X13">
        <v>100.13</v>
      </c>
      <c r="Y13">
        <v>2.68</v>
      </c>
      <c r="Z13">
        <v>94.284</v>
      </c>
      <c r="AA13">
        <v>2.57</v>
      </c>
      <c r="AB13">
        <v>108.9999999999236</v>
      </c>
      <c r="AC13" s="8">
        <v>11.000000000000176</v>
      </c>
      <c r="AD13">
        <v>0</v>
      </c>
      <c r="AE13">
        <v>11.000000000000176</v>
      </c>
      <c r="AF13" s="5">
        <v>2.7812431375644895</v>
      </c>
      <c r="AG13" s="5">
        <v>6.415355313231978</v>
      </c>
      <c r="AH13" s="5">
        <v>0</v>
      </c>
      <c r="AI13" s="5">
        <v>0.830674638988861</v>
      </c>
      <c r="AJ13" s="5">
        <v>0</v>
      </c>
      <c r="AK13" s="5">
        <v>7.202132292886243</v>
      </c>
      <c r="AL13" s="5">
        <v>0.006853757280715107</v>
      </c>
      <c r="AM13" s="5">
        <v>6.870934530682323</v>
      </c>
      <c r="AN13" s="5">
        <v>0</v>
      </c>
      <c r="AO13" s="5">
        <v>2.2723294086982966</v>
      </c>
      <c r="AP13" s="5">
        <v>3.859884456205108</v>
      </c>
      <c r="AQ13" s="5">
        <v>11.834035568834155</v>
      </c>
      <c r="AR13" s="5"/>
      <c r="AT13" t="s">
        <v>145</v>
      </c>
    </row>
    <row r="14" spans="1:46" ht="12">
      <c r="A14">
        <v>12</v>
      </c>
      <c r="B14" t="s">
        <v>153</v>
      </c>
      <c r="C14" t="s">
        <v>154</v>
      </c>
      <c r="D14" s="1">
        <v>39927</v>
      </c>
      <c r="E14" s="6">
        <v>0.5229166666666667</v>
      </c>
      <c r="F14" t="s">
        <v>156</v>
      </c>
      <c r="G14">
        <v>4301153</v>
      </c>
      <c r="H14">
        <v>507135</v>
      </c>
      <c r="I14">
        <v>6370</v>
      </c>
      <c r="J14" s="5"/>
      <c r="M14">
        <v>19.5</v>
      </c>
      <c r="N14">
        <v>6.47</v>
      </c>
      <c r="O14">
        <v>3436</v>
      </c>
      <c r="P14">
        <v>3617</v>
      </c>
      <c r="Q14" s="2"/>
      <c r="R14">
        <v>31.9</v>
      </c>
      <c r="S14">
        <v>1</v>
      </c>
      <c r="T14">
        <v>0.32</v>
      </c>
      <c r="V14">
        <v>19.906</v>
      </c>
      <c r="W14">
        <v>31.96</v>
      </c>
      <c r="X14">
        <v>22.023</v>
      </c>
      <c r="Y14">
        <v>35.2</v>
      </c>
      <c r="Z14">
        <v>14.409</v>
      </c>
      <c r="AA14">
        <v>22.81</v>
      </c>
      <c r="AB14" s="15" t="s">
        <v>114</v>
      </c>
      <c r="AC14" s="15" t="s">
        <v>114</v>
      </c>
      <c r="AD14" s="15" t="s">
        <v>114</v>
      </c>
      <c r="AE14" s="15" t="s">
        <v>114</v>
      </c>
      <c r="AF14" s="5" t="s">
        <v>114</v>
      </c>
      <c r="AG14" s="5" t="s">
        <v>114</v>
      </c>
      <c r="AH14" s="5" t="s">
        <v>114</v>
      </c>
      <c r="AI14" s="5" t="s">
        <v>114</v>
      </c>
      <c r="AJ14" s="5" t="s">
        <v>114</v>
      </c>
      <c r="AK14" s="5" t="s">
        <v>114</v>
      </c>
      <c r="AL14" s="5" t="s">
        <v>114</v>
      </c>
      <c r="AM14" s="5" t="s">
        <v>114</v>
      </c>
      <c r="AN14" s="5" t="s">
        <v>114</v>
      </c>
      <c r="AO14" s="5" t="s">
        <v>114</v>
      </c>
      <c r="AP14" s="5" t="s">
        <v>114</v>
      </c>
      <c r="AQ14" s="5" t="s">
        <v>114</v>
      </c>
      <c r="AR14" s="5"/>
      <c r="AT14" t="s">
        <v>155</v>
      </c>
    </row>
    <row r="15" spans="1:46" ht="12">
      <c r="A15">
        <v>13</v>
      </c>
      <c r="B15" t="s">
        <v>52</v>
      </c>
      <c r="C15" t="s">
        <v>53</v>
      </c>
      <c r="D15" s="1">
        <v>39927</v>
      </c>
      <c r="E15" s="6">
        <v>0.4166666666666667</v>
      </c>
      <c r="F15" t="s">
        <v>55</v>
      </c>
      <c r="G15">
        <v>4309292</v>
      </c>
      <c r="H15" s="3">
        <v>515931</v>
      </c>
      <c r="I15">
        <v>6263</v>
      </c>
      <c r="J15" s="5">
        <v>1.6901408450704225</v>
      </c>
      <c r="K15">
        <v>10</v>
      </c>
      <c r="L15">
        <v>2</v>
      </c>
      <c r="M15">
        <v>9.5</v>
      </c>
      <c r="N15">
        <v>8.5</v>
      </c>
      <c r="O15">
        <v>210</v>
      </c>
      <c r="P15">
        <v>270</v>
      </c>
      <c r="Q15">
        <v>9.45</v>
      </c>
      <c r="S15">
        <v>8.51</v>
      </c>
      <c r="T15">
        <v>6.27</v>
      </c>
      <c r="V15">
        <v>101.444</v>
      </c>
      <c r="W15">
        <v>5.3</v>
      </c>
      <c r="X15">
        <v>111.237</v>
      </c>
      <c r="Y15">
        <v>5.82</v>
      </c>
      <c r="Z15">
        <v>92.404</v>
      </c>
      <c r="AA15">
        <v>5.34</v>
      </c>
      <c r="AB15">
        <v>125.00000000002842</v>
      </c>
      <c r="AC15" s="8">
        <v>133</v>
      </c>
      <c r="AD15">
        <v>31.999999999999805</v>
      </c>
      <c r="AE15">
        <v>101</v>
      </c>
      <c r="AF15" s="5">
        <v>1.2475856595126473</v>
      </c>
      <c r="AG15" s="5">
        <v>29.83388415634606</v>
      </c>
      <c r="AH15" s="5">
        <v>0</v>
      </c>
      <c r="AI15" s="5">
        <v>1.109184255636038</v>
      </c>
      <c r="AJ15" s="5">
        <v>0</v>
      </c>
      <c r="AK15" s="5">
        <v>25.433688443239863</v>
      </c>
      <c r="AL15" s="5">
        <v>0.014035180358507954</v>
      </c>
      <c r="AM15" s="5">
        <v>18.486727990793305</v>
      </c>
      <c r="AN15" s="5">
        <v>0</v>
      </c>
      <c r="AO15" s="5">
        <v>3.6122687559915105</v>
      </c>
      <c r="AP15" s="5">
        <v>7.545285920906347</v>
      </c>
      <c r="AQ15" s="5">
        <v>29.396118900013786</v>
      </c>
      <c r="AR15" s="5">
        <v>48</v>
      </c>
      <c r="AT15" t="s">
        <v>54</v>
      </c>
    </row>
    <row r="16" spans="1:46" ht="12">
      <c r="A16">
        <v>14</v>
      </c>
      <c r="B16" t="s">
        <v>149</v>
      </c>
      <c r="C16" t="s">
        <v>150</v>
      </c>
      <c r="D16" s="1">
        <v>39927</v>
      </c>
      <c r="E16" s="12">
        <v>0.55</v>
      </c>
      <c r="F16" t="s">
        <v>152</v>
      </c>
      <c r="G16">
        <v>4300959</v>
      </c>
      <c r="H16">
        <v>508876</v>
      </c>
      <c r="I16">
        <v>6260</v>
      </c>
      <c r="J16" s="5"/>
      <c r="M16">
        <v>15.8</v>
      </c>
      <c r="N16">
        <v>7.54</v>
      </c>
      <c r="O16">
        <v>619</v>
      </c>
      <c r="P16">
        <v>712</v>
      </c>
      <c r="Q16">
        <v>8.81</v>
      </c>
      <c r="S16">
        <v>8.26</v>
      </c>
      <c r="T16">
        <v>6.44</v>
      </c>
      <c r="U16">
        <v>6.13</v>
      </c>
      <c r="V16">
        <v>98.174</v>
      </c>
      <c r="W16">
        <v>18.38</v>
      </c>
      <c r="X16">
        <v>100.001</v>
      </c>
      <c r="Y16">
        <v>20.02</v>
      </c>
      <c r="Z16">
        <v>93.343</v>
      </c>
      <c r="AA16">
        <v>17.22</v>
      </c>
      <c r="AB16">
        <v>304.99999999989313</v>
      </c>
      <c r="AC16" s="8">
        <v>7.000000000000061</v>
      </c>
      <c r="AD16">
        <v>27.00000000000008</v>
      </c>
      <c r="AE16">
        <v>0</v>
      </c>
      <c r="AF16" s="5">
        <v>2.251379883579027</v>
      </c>
      <c r="AG16" s="5">
        <v>70.70326962144536</v>
      </c>
      <c r="AH16" s="5">
        <v>0</v>
      </c>
      <c r="AI16" s="5">
        <v>0</v>
      </c>
      <c r="AJ16" s="5">
        <v>0</v>
      </c>
      <c r="AK16" s="5">
        <v>38.30722489334617</v>
      </c>
      <c r="AL16" s="5">
        <v>0.03449727738966832</v>
      </c>
      <c r="AM16" s="5">
        <v>55.85021206041733</v>
      </c>
      <c r="AN16" s="5">
        <v>0</v>
      </c>
      <c r="AO16" s="5">
        <v>5.004004980244221</v>
      </c>
      <c r="AP16" s="5">
        <v>27.770622072977982</v>
      </c>
      <c r="AQ16" s="5">
        <v>85.25242048864116</v>
      </c>
      <c r="AR16" s="5"/>
      <c r="AT16" t="s">
        <v>151</v>
      </c>
    </row>
    <row r="17" spans="1:46" ht="12">
      <c r="A17">
        <v>15</v>
      </c>
      <c r="B17" t="s">
        <v>56</v>
      </c>
      <c r="C17" t="s">
        <v>57</v>
      </c>
      <c r="D17" s="1">
        <v>39927</v>
      </c>
      <c r="E17" s="6">
        <v>0.4375</v>
      </c>
      <c r="F17" t="s">
        <v>59</v>
      </c>
      <c r="G17">
        <v>4308731</v>
      </c>
      <c r="H17" s="3">
        <v>516099</v>
      </c>
      <c r="I17" s="3">
        <v>6249</v>
      </c>
      <c r="J17" s="5">
        <v>0.843644544431946</v>
      </c>
      <c r="K17">
        <v>8</v>
      </c>
      <c r="L17">
        <v>0.5</v>
      </c>
      <c r="M17">
        <v>11.4</v>
      </c>
      <c r="N17">
        <v>8.6</v>
      </c>
      <c r="O17">
        <v>571</v>
      </c>
      <c r="P17">
        <v>708</v>
      </c>
      <c r="Q17">
        <v>8.98</v>
      </c>
      <c r="S17">
        <v>8</v>
      </c>
      <c r="T17">
        <v>6.88</v>
      </c>
      <c r="V17">
        <v>92.183</v>
      </c>
      <c r="W17">
        <v>12.63</v>
      </c>
      <c r="X17">
        <v>101.731</v>
      </c>
      <c r="Y17">
        <v>14.03</v>
      </c>
      <c r="Z17">
        <v>96.166</v>
      </c>
      <c r="AA17">
        <v>13.21</v>
      </c>
      <c r="AB17">
        <v>383.0000000000666</v>
      </c>
      <c r="AC17" s="8">
        <v>338</v>
      </c>
      <c r="AD17">
        <v>55</v>
      </c>
      <c r="AE17">
        <v>283</v>
      </c>
      <c r="AF17" s="5">
        <v>0.2570672003119807</v>
      </c>
      <c r="AG17" s="5">
        <v>49.33572771017477</v>
      </c>
      <c r="AH17" s="5">
        <v>0</v>
      </c>
      <c r="AI17" s="5">
        <v>14.98184807317648</v>
      </c>
      <c r="AJ17" s="5">
        <v>0</v>
      </c>
      <c r="AK17" s="5">
        <v>151.5641882369957</v>
      </c>
      <c r="AL17" s="5">
        <v>0.02973883106652749</v>
      </c>
      <c r="AM17" s="5">
        <v>47.634517203084165</v>
      </c>
      <c r="AN17" s="5">
        <v>0</v>
      </c>
      <c r="AO17" s="5">
        <v>3.8605957470931345</v>
      </c>
      <c r="AP17" s="5">
        <v>15.830144626162676</v>
      </c>
      <c r="AQ17" s="5">
        <v>101.38967528222393</v>
      </c>
      <c r="AR17" s="5">
        <v>240</v>
      </c>
      <c r="AT17" t="s">
        <v>58</v>
      </c>
    </row>
    <row r="18" spans="1:46" ht="12">
      <c r="A18">
        <v>16</v>
      </c>
      <c r="B18" t="s">
        <v>13</v>
      </c>
      <c r="C18" t="s">
        <v>141</v>
      </c>
      <c r="D18" s="1">
        <v>39927</v>
      </c>
      <c r="E18" s="6">
        <v>0.5604166666666667</v>
      </c>
      <c r="F18" t="s">
        <v>140</v>
      </c>
      <c r="G18">
        <v>4301097</v>
      </c>
      <c r="H18">
        <v>509378</v>
      </c>
      <c r="I18">
        <v>6222</v>
      </c>
      <c r="J18" s="5">
        <v>3.0725995316159254</v>
      </c>
      <c r="K18">
        <v>18</v>
      </c>
      <c r="L18">
        <v>2</v>
      </c>
      <c r="M18">
        <f>(9.3+10.5)/2</f>
        <v>9.9</v>
      </c>
      <c r="N18">
        <v>8.15</v>
      </c>
      <c r="O18">
        <v>192.2</v>
      </c>
      <c r="P18">
        <v>257.7</v>
      </c>
      <c r="Q18">
        <v>8.36</v>
      </c>
      <c r="S18">
        <v>8.66</v>
      </c>
      <c r="T18">
        <v>6.87</v>
      </c>
      <c r="U18">
        <v>6.91</v>
      </c>
      <c r="V18">
        <v>92.522</v>
      </c>
      <c r="W18">
        <v>4.92</v>
      </c>
      <c r="X18">
        <v>98.375</v>
      </c>
      <c r="Y18">
        <v>5.7</v>
      </c>
      <c r="Z18">
        <v>93.584</v>
      </c>
      <c r="AA18">
        <v>5.2</v>
      </c>
      <c r="AB18">
        <v>203.9999999999509</v>
      </c>
      <c r="AC18" s="8">
        <v>20</v>
      </c>
      <c r="AD18">
        <v>29.000000000000135</v>
      </c>
      <c r="AE18">
        <v>0</v>
      </c>
      <c r="AF18" s="5">
        <v>2.476287943154258</v>
      </c>
      <c r="AG18" s="5">
        <v>26.726437237946566</v>
      </c>
      <c r="AH18" s="5">
        <v>0</v>
      </c>
      <c r="AI18" s="5">
        <v>1.9824513329301687</v>
      </c>
      <c r="AJ18" s="5">
        <v>0</v>
      </c>
      <c r="AK18" s="5">
        <v>12.31789166356126</v>
      </c>
      <c r="AL18" s="5">
        <v>0.01594867082927648</v>
      </c>
      <c r="AM18" s="5">
        <v>17.615819697948616</v>
      </c>
      <c r="AN18" s="5">
        <v>0</v>
      </c>
      <c r="AO18" s="5">
        <v>2.3208406801328003</v>
      </c>
      <c r="AP18" s="5">
        <v>7.8575519585763445</v>
      </c>
      <c r="AQ18" s="5">
        <v>27.51663426265715</v>
      </c>
      <c r="AR18" s="5"/>
      <c r="AT18" t="s">
        <v>142</v>
      </c>
    </row>
    <row r="19" spans="1:46" ht="12">
      <c r="A19">
        <v>17</v>
      </c>
      <c r="B19" t="s">
        <v>47</v>
      </c>
      <c r="C19" t="s">
        <v>44</v>
      </c>
      <c r="D19" s="1">
        <v>39927</v>
      </c>
      <c r="E19" s="6">
        <v>0.47430555555555554</v>
      </c>
      <c r="F19" t="s">
        <v>37</v>
      </c>
      <c r="G19">
        <v>4304848</v>
      </c>
      <c r="H19" s="3">
        <v>515221</v>
      </c>
      <c r="I19" s="3">
        <v>6179</v>
      </c>
      <c r="J19" s="5">
        <v>1.4018691588785048</v>
      </c>
      <c r="K19">
        <v>4</v>
      </c>
      <c r="L19">
        <v>3</v>
      </c>
      <c r="M19">
        <v>16.5</v>
      </c>
      <c r="N19">
        <v>7.65</v>
      </c>
      <c r="O19">
        <v>280</v>
      </c>
      <c r="P19">
        <v>450</v>
      </c>
      <c r="Q19">
        <v>6.86</v>
      </c>
      <c r="S19">
        <v>6.04</v>
      </c>
      <c r="T19">
        <v>1.61</v>
      </c>
      <c r="AB19">
        <v>269.00000000011914</v>
      </c>
      <c r="AC19" s="8">
        <v>0</v>
      </c>
      <c r="AD19">
        <v>29.000000000000135</v>
      </c>
      <c r="AE19">
        <v>0</v>
      </c>
      <c r="AF19" s="5">
        <v>0.24228110000565542</v>
      </c>
      <c r="AG19" s="5">
        <v>48.48499891188416</v>
      </c>
      <c r="AH19" s="5">
        <v>0.916040833950223</v>
      </c>
      <c r="AI19" s="5">
        <v>53.08108389423913</v>
      </c>
      <c r="AJ19" s="5">
        <v>4.502562322399671</v>
      </c>
      <c r="AK19" s="5">
        <v>54.27983111764413</v>
      </c>
      <c r="AL19" s="5">
        <v>0.006160505905888908</v>
      </c>
      <c r="AM19" s="5">
        <v>64.83273486307982</v>
      </c>
      <c r="AN19" s="5">
        <v>0</v>
      </c>
      <c r="AO19" s="5">
        <v>11.424175355961484</v>
      </c>
      <c r="AP19" s="5">
        <v>5.849532480028038</v>
      </c>
      <c r="AQ19" s="5">
        <v>23.128401757074908</v>
      </c>
      <c r="AR19" s="5">
        <v>93</v>
      </c>
      <c r="AT19" t="s">
        <v>45</v>
      </c>
    </row>
    <row r="20" spans="1:46" ht="12">
      <c r="A20">
        <v>18</v>
      </c>
      <c r="B20" t="s">
        <v>43</v>
      </c>
      <c r="C20" t="s">
        <v>48</v>
      </c>
      <c r="D20" s="1">
        <v>39927</v>
      </c>
      <c r="E20" s="6">
        <v>0.46527777777777773</v>
      </c>
      <c r="F20" t="s">
        <v>51</v>
      </c>
      <c r="G20">
        <v>4305012</v>
      </c>
      <c r="H20" s="3">
        <v>515580</v>
      </c>
      <c r="I20" s="3">
        <v>6167</v>
      </c>
      <c r="J20" s="5">
        <v>1.0638297872340425</v>
      </c>
      <c r="K20">
        <v>35</v>
      </c>
      <c r="L20">
        <v>2.5</v>
      </c>
      <c r="M20">
        <v>10.5</v>
      </c>
      <c r="N20">
        <v>8.4</v>
      </c>
      <c r="O20">
        <v>250</v>
      </c>
      <c r="P20">
        <v>320</v>
      </c>
      <c r="Q20">
        <v>9.38</v>
      </c>
      <c r="S20">
        <v>8.42</v>
      </c>
      <c r="T20">
        <v>6.64</v>
      </c>
      <c r="V20">
        <v>102.725</v>
      </c>
      <c r="W20">
        <v>5.95</v>
      </c>
      <c r="X20">
        <v>100.705</v>
      </c>
      <c r="Y20">
        <v>6.85</v>
      </c>
      <c r="Z20">
        <v>82.029</v>
      </c>
      <c r="AA20">
        <v>5.3</v>
      </c>
      <c r="AB20">
        <v>93.99999999999409</v>
      </c>
      <c r="AC20" s="8">
        <v>1.0000000000001674</v>
      </c>
      <c r="AD20">
        <v>23.00000000000024</v>
      </c>
      <c r="AE20">
        <v>0</v>
      </c>
      <c r="AF20" s="5">
        <v>1.1513279985094576</v>
      </c>
      <c r="AG20" s="5">
        <v>32.2989216905757</v>
      </c>
      <c r="AH20" s="5">
        <v>0</v>
      </c>
      <c r="AI20" s="5">
        <v>2.046041917417172</v>
      </c>
      <c r="AJ20" s="5">
        <v>0</v>
      </c>
      <c r="AK20" s="5">
        <v>37.35301992117694</v>
      </c>
      <c r="AL20" s="5">
        <v>0.014863581720852864</v>
      </c>
      <c r="AM20" s="5">
        <v>21.23302813859564</v>
      </c>
      <c r="AN20" s="5">
        <v>0</v>
      </c>
      <c r="AO20" s="5">
        <v>3.76911245748246</v>
      </c>
      <c r="AP20" s="5">
        <v>8.497891963231798</v>
      </c>
      <c r="AQ20" s="5">
        <v>35.93005195288967</v>
      </c>
      <c r="AR20" s="5">
        <v>93</v>
      </c>
      <c r="AT20" t="s">
        <v>50</v>
      </c>
    </row>
    <row r="21" spans="1:46" ht="12">
      <c r="A21">
        <v>19</v>
      </c>
      <c r="B21" t="s">
        <v>41</v>
      </c>
      <c r="C21" t="s">
        <v>46</v>
      </c>
      <c r="D21" s="1">
        <v>39927</v>
      </c>
      <c r="E21" s="6">
        <v>0.4791666666666667</v>
      </c>
      <c r="F21" t="s">
        <v>37</v>
      </c>
      <c r="G21">
        <v>4304836</v>
      </c>
      <c r="H21" s="3">
        <v>515198</v>
      </c>
      <c r="I21" s="3">
        <v>6165</v>
      </c>
      <c r="J21" s="5">
        <v>1.0676156583629892</v>
      </c>
      <c r="K21">
        <v>25</v>
      </c>
      <c r="L21">
        <v>2</v>
      </c>
      <c r="M21">
        <v>15.8</v>
      </c>
      <c r="N21">
        <v>7.6</v>
      </c>
      <c r="O21">
        <v>390</v>
      </c>
      <c r="P21">
        <v>440</v>
      </c>
      <c r="Q21">
        <v>7.38</v>
      </c>
      <c r="S21">
        <v>6.52</v>
      </c>
      <c r="T21">
        <v>0.47</v>
      </c>
      <c r="V21">
        <v>98.382</v>
      </c>
      <c r="W21">
        <v>5.45</v>
      </c>
      <c r="X21">
        <v>103.526</v>
      </c>
      <c r="Y21">
        <v>5.59</v>
      </c>
      <c r="Z21">
        <v>85.661</v>
      </c>
      <c r="AA21">
        <v>4.475</v>
      </c>
      <c r="AB21">
        <v>186.99999999995498</v>
      </c>
      <c r="AC21" s="8">
        <v>23.99999999999985</v>
      </c>
      <c r="AD21">
        <v>39.99999999999976</v>
      </c>
      <c r="AE21">
        <v>0</v>
      </c>
      <c r="AF21" s="5">
        <v>0.3124894966423093</v>
      </c>
      <c r="AG21" s="5">
        <v>47.096855529619994</v>
      </c>
      <c r="AH21" s="5">
        <v>0.8211018556772224</v>
      </c>
      <c r="AI21" s="5">
        <v>48.2030001594473</v>
      </c>
      <c r="AJ21" s="5">
        <v>4.146309061629362</v>
      </c>
      <c r="AK21" s="5">
        <v>52.46667431295528</v>
      </c>
      <c r="AL21" s="5">
        <v>0.006059386490766995</v>
      </c>
      <c r="AM21" s="5">
        <v>61.12217765797045</v>
      </c>
      <c r="AN21" s="5">
        <v>0</v>
      </c>
      <c r="AO21" s="5">
        <v>10.824205276644173</v>
      </c>
      <c r="AP21" s="5">
        <v>6.060718281143846</v>
      </c>
      <c r="AQ21" s="5">
        <v>24.098887396241352</v>
      </c>
      <c r="AR21" s="5">
        <v>48</v>
      </c>
      <c r="AT21" t="s">
        <v>42</v>
      </c>
    </row>
    <row r="22" spans="1:46" ht="12">
      <c r="A22">
        <v>20</v>
      </c>
      <c r="B22" t="s">
        <v>70</v>
      </c>
      <c r="C22" t="s">
        <v>74</v>
      </c>
      <c r="D22" s="1">
        <v>39927</v>
      </c>
      <c r="E22" s="6">
        <v>0.43194444444444446</v>
      </c>
      <c r="F22" t="s">
        <v>69</v>
      </c>
      <c r="G22">
        <v>4296397</v>
      </c>
      <c r="H22" s="3">
        <v>522310</v>
      </c>
      <c r="I22" s="3">
        <v>6050</v>
      </c>
      <c r="J22" s="5">
        <v>0.8169934640522876</v>
      </c>
      <c r="K22">
        <f>5*3.28</f>
        <v>16.4</v>
      </c>
      <c r="L22" s="5">
        <f>(11/100)*3.28</f>
        <v>0.36079999999999995</v>
      </c>
      <c r="M22">
        <v>13.7</v>
      </c>
      <c r="N22">
        <v>8.17</v>
      </c>
      <c r="O22">
        <v>707</v>
      </c>
      <c r="P22">
        <v>560</v>
      </c>
      <c r="R22">
        <v>77.7</v>
      </c>
      <c r="S22">
        <v>6.55</v>
      </c>
      <c r="T22">
        <v>0.1</v>
      </c>
      <c r="U22">
        <v>0</v>
      </c>
      <c r="V22">
        <v>103.681</v>
      </c>
      <c r="W22">
        <v>23.2</v>
      </c>
      <c r="X22">
        <v>101.378</v>
      </c>
      <c r="Y22">
        <v>28.68</v>
      </c>
      <c r="Z22">
        <v>79.53</v>
      </c>
      <c r="AA22">
        <v>16.05</v>
      </c>
      <c r="AB22">
        <v>531.0000000000059</v>
      </c>
      <c r="AC22" s="8">
        <v>18.000000000000238</v>
      </c>
      <c r="AD22">
        <v>31.000000000000192</v>
      </c>
      <c r="AE22">
        <v>0</v>
      </c>
      <c r="AF22" s="5">
        <v>0.6228103394989931</v>
      </c>
      <c r="AG22" s="5">
        <v>100.62292875068603</v>
      </c>
      <c r="AH22" s="5">
        <v>0.7363527389682852</v>
      </c>
      <c r="AI22" s="5">
        <v>6.366730880651881</v>
      </c>
      <c r="AJ22" s="5">
        <v>7.833130776224776</v>
      </c>
      <c r="AK22" s="5">
        <v>167.27848471133856</v>
      </c>
      <c r="AL22" s="5">
        <v>0.018841269483004304</v>
      </c>
      <c r="AM22" s="5">
        <v>125.61200981263855</v>
      </c>
      <c r="AN22" s="5">
        <v>62.82919635213182</v>
      </c>
      <c r="AO22" s="5">
        <v>13.050036425743702</v>
      </c>
      <c r="AP22" s="5">
        <v>13.992214342493863</v>
      </c>
      <c r="AQ22" s="5">
        <v>84.26089816018579</v>
      </c>
      <c r="AR22" s="5">
        <v>23</v>
      </c>
      <c r="AT22" t="s">
        <v>79</v>
      </c>
    </row>
    <row r="23" spans="1:46" ht="12">
      <c r="A23">
        <v>21</v>
      </c>
      <c r="B23" t="s">
        <v>34</v>
      </c>
      <c r="C23" t="s">
        <v>35</v>
      </c>
      <c r="D23" s="1">
        <v>39927</v>
      </c>
      <c r="E23" s="6">
        <v>0.513888888888889</v>
      </c>
      <c r="F23" t="s">
        <v>37</v>
      </c>
      <c r="G23">
        <v>4300263</v>
      </c>
      <c r="H23" s="3">
        <v>514872</v>
      </c>
      <c r="I23">
        <v>6018</v>
      </c>
      <c r="J23" s="5">
        <v>1.0787486515641853</v>
      </c>
      <c r="K23">
        <v>30</v>
      </c>
      <c r="L23">
        <v>0.5</v>
      </c>
      <c r="M23">
        <v>13.8</v>
      </c>
      <c r="N23">
        <v>8.24</v>
      </c>
      <c r="O23">
        <v>330</v>
      </c>
      <c r="P23">
        <v>390</v>
      </c>
      <c r="Q23">
        <v>8.4</v>
      </c>
      <c r="S23">
        <v>5.95</v>
      </c>
      <c r="T23">
        <v>5.05</v>
      </c>
      <c r="V23">
        <v>92.274</v>
      </c>
      <c r="W23">
        <v>5.77</v>
      </c>
      <c r="X23">
        <v>100.598</v>
      </c>
      <c r="Y23">
        <v>6.28</v>
      </c>
      <c r="Z23">
        <v>93.172</v>
      </c>
      <c r="AA23">
        <v>5.8</v>
      </c>
      <c r="AB23">
        <v>141.99999999988222</v>
      </c>
      <c r="AC23" s="8">
        <v>221</v>
      </c>
      <c r="AD23">
        <v>46.999999999999815</v>
      </c>
      <c r="AE23">
        <v>174</v>
      </c>
      <c r="AF23" s="5">
        <v>1.0059934449305858</v>
      </c>
      <c r="AG23" s="5">
        <v>37.72517517099717</v>
      </c>
      <c r="AH23" s="5">
        <v>0</v>
      </c>
      <c r="AI23" s="5">
        <v>9.9811771980243</v>
      </c>
      <c r="AJ23" s="5">
        <v>0.7590696905356911</v>
      </c>
      <c r="AK23" s="5">
        <v>54.062330624170635</v>
      </c>
      <c r="AL23" s="5">
        <v>0.015069709759370612</v>
      </c>
      <c r="AM23" s="5">
        <v>31.55671252419442</v>
      </c>
      <c r="AN23" s="5">
        <v>0</v>
      </c>
      <c r="AO23" s="5">
        <v>5.093003241450781</v>
      </c>
      <c r="AP23" s="5">
        <v>9.763494433148507</v>
      </c>
      <c r="AQ23" s="5">
        <v>38.44106009070886</v>
      </c>
      <c r="AR23" s="5"/>
      <c r="AT23" t="s">
        <v>36</v>
      </c>
    </row>
    <row r="24" spans="1:46" ht="12">
      <c r="A24">
        <v>22</v>
      </c>
      <c r="B24" t="s">
        <v>137</v>
      </c>
      <c r="C24" t="s">
        <v>138</v>
      </c>
      <c r="D24" s="1">
        <v>39927</v>
      </c>
      <c r="E24" s="6">
        <v>0.5819444444444445</v>
      </c>
      <c r="F24" t="s">
        <v>140</v>
      </c>
      <c r="G24">
        <v>4298454</v>
      </c>
      <c r="H24">
        <v>513126</v>
      </c>
      <c r="I24">
        <v>5984</v>
      </c>
      <c r="J24" s="5">
        <v>4.064436183395291</v>
      </c>
      <c r="K24">
        <v>12</v>
      </c>
      <c r="L24" s="5">
        <f>8/12</f>
        <v>0.6666666666666666</v>
      </c>
      <c r="M24">
        <f>(10.9+12.1)/2</f>
        <v>11.5</v>
      </c>
      <c r="N24">
        <v>8.36</v>
      </c>
      <c r="O24">
        <v>221.4</v>
      </c>
      <c r="P24">
        <v>284</v>
      </c>
      <c r="Q24">
        <v>8.06</v>
      </c>
      <c r="S24">
        <v>8.29</v>
      </c>
      <c r="T24">
        <v>6.69</v>
      </c>
      <c r="V24">
        <v>75.64</v>
      </c>
      <c r="W24">
        <v>5.92</v>
      </c>
      <c r="X24">
        <v>101.704</v>
      </c>
      <c r="Y24">
        <v>6.19</v>
      </c>
      <c r="Z24">
        <v>99.494</v>
      </c>
      <c r="AA24">
        <v>6.01</v>
      </c>
      <c r="AB24">
        <v>91.00000000003661</v>
      </c>
      <c r="AC24" s="8">
        <v>38</v>
      </c>
      <c r="AD24">
        <v>29.99999999999975</v>
      </c>
      <c r="AE24">
        <v>8.00000000000023</v>
      </c>
      <c r="AF24" s="5">
        <v>2.4643127270424765</v>
      </c>
      <c r="AG24" s="5">
        <v>27.12752821006291</v>
      </c>
      <c r="AH24" s="5">
        <v>0</v>
      </c>
      <c r="AI24" s="5">
        <v>1.8854277388877914</v>
      </c>
      <c r="AJ24" s="5">
        <v>0</v>
      </c>
      <c r="AK24" s="5">
        <v>20.984204591742444</v>
      </c>
      <c r="AL24" s="5">
        <v>0.017466434358173667</v>
      </c>
      <c r="AM24" s="5">
        <v>20.021655293902047</v>
      </c>
      <c r="AN24" s="5">
        <v>0</v>
      </c>
      <c r="AO24" s="5">
        <v>2.388047509765853</v>
      </c>
      <c r="AP24" s="5">
        <v>9.53485947360005</v>
      </c>
      <c r="AQ24" s="5">
        <v>29.9548074313328</v>
      </c>
      <c r="AR24" s="5"/>
      <c r="AT24" t="s">
        <v>139</v>
      </c>
    </row>
    <row r="25" spans="1:46" ht="12">
      <c r="A25">
        <v>23</v>
      </c>
      <c r="B25" t="s">
        <v>38</v>
      </c>
      <c r="C25" t="s">
        <v>39</v>
      </c>
      <c r="D25" s="1">
        <v>39927</v>
      </c>
      <c r="E25" s="6">
        <v>0.5</v>
      </c>
      <c r="F25" t="s">
        <v>37</v>
      </c>
      <c r="G25">
        <v>4297708</v>
      </c>
      <c r="H25" s="3">
        <v>514448</v>
      </c>
      <c r="I25">
        <v>5963</v>
      </c>
      <c r="J25" s="5">
        <v>1.30605137135394</v>
      </c>
      <c r="K25">
        <v>60</v>
      </c>
      <c r="M25">
        <v>13.2</v>
      </c>
      <c r="N25">
        <v>8.15</v>
      </c>
      <c r="O25">
        <v>300</v>
      </c>
      <c r="P25">
        <v>340</v>
      </c>
      <c r="Q25">
        <v>8.45</v>
      </c>
      <c r="S25">
        <v>7.28</v>
      </c>
      <c r="T25">
        <v>7.92</v>
      </c>
      <c r="V25">
        <v>104.083</v>
      </c>
      <c r="W25">
        <v>6.74</v>
      </c>
      <c r="X25">
        <v>100.238</v>
      </c>
      <c r="Y25">
        <v>6.29</v>
      </c>
      <c r="Z25">
        <v>97.228</v>
      </c>
      <c r="AA25">
        <v>6.2</v>
      </c>
      <c r="AB25">
        <v>279.0000000000248</v>
      </c>
      <c r="AC25" s="8">
        <v>222</v>
      </c>
      <c r="AD25">
        <v>46.00000000000048</v>
      </c>
      <c r="AE25">
        <v>176</v>
      </c>
      <c r="AF25" s="5">
        <v>0.9804168441265253</v>
      </c>
      <c r="AG25" s="5">
        <v>38.83105496515112</v>
      </c>
      <c r="AH25" s="5">
        <v>0</v>
      </c>
      <c r="AI25" s="5">
        <v>11.215253186453893</v>
      </c>
      <c r="AJ25" s="5">
        <v>0.9314945531993103</v>
      </c>
      <c r="AK25" s="5">
        <v>57.11783948824848</v>
      </c>
      <c r="AL25" s="5">
        <v>0.015712401426635852</v>
      </c>
      <c r="AM25" s="5">
        <v>33.26395777377219</v>
      </c>
      <c r="AN25" s="5">
        <v>0</v>
      </c>
      <c r="AO25" s="5">
        <v>5.049767449309927</v>
      </c>
      <c r="AP25" s="5">
        <v>10.17588403978955</v>
      </c>
      <c r="AQ25" s="5">
        <v>39.15874527687937</v>
      </c>
      <c r="AR25" s="5"/>
      <c r="AT25" t="s">
        <v>40</v>
      </c>
    </row>
    <row r="26" spans="1:46" ht="12">
      <c r="A26">
        <v>24</v>
      </c>
      <c r="B26" t="s">
        <v>64</v>
      </c>
      <c r="C26" t="s">
        <v>72</v>
      </c>
      <c r="D26" s="1">
        <v>39927</v>
      </c>
      <c r="E26" s="6">
        <v>0.4763888888888889</v>
      </c>
      <c r="F26" t="s">
        <v>66</v>
      </c>
      <c r="G26">
        <v>4296383</v>
      </c>
      <c r="H26" s="3">
        <v>515836</v>
      </c>
      <c r="I26" s="3">
        <v>5955</v>
      </c>
      <c r="J26" s="5">
        <v>0.05607476635514019</v>
      </c>
      <c r="K26">
        <f>3.95*3.28</f>
        <v>12.956</v>
      </c>
      <c r="L26" s="5">
        <f>(24.5/100)*3.28</f>
        <v>0.8036</v>
      </c>
      <c r="M26">
        <v>12.7</v>
      </c>
      <c r="N26">
        <v>8.24</v>
      </c>
      <c r="O26">
        <v>1340</v>
      </c>
      <c r="P26">
        <v>1078</v>
      </c>
      <c r="R26">
        <v>110.8</v>
      </c>
      <c r="V26">
        <v>96.766</v>
      </c>
      <c r="W26">
        <v>22.89</v>
      </c>
      <c r="X26">
        <v>100.218</v>
      </c>
      <c r="Y26">
        <v>23.58</v>
      </c>
      <c r="Z26">
        <v>96.375</v>
      </c>
      <c r="AA26">
        <v>22.75</v>
      </c>
      <c r="AB26">
        <v>1076.9999999999413</v>
      </c>
      <c r="AC26" s="8">
        <v>5.999999999999894</v>
      </c>
      <c r="AD26">
        <v>25</v>
      </c>
      <c r="AE26">
        <v>0</v>
      </c>
      <c r="AF26" s="5">
        <v>0.6147747371781904</v>
      </c>
      <c r="AG26" s="5">
        <v>99.58863164883832</v>
      </c>
      <c r="AH26" s="5">
        <v>0</v>
      </c>
      <c r="AI26" s="5">
        <v>5.203747821824348</v>
      </c>
      <c r="AJ26" s="5">
        <v>0</v>
      </c>
      <c r="AK26" s="5">
        <v>553.7967502280615</v>
      </c>
      <c r="AL26" s="5">
        <v>0.07901898910536484</v>
      </c>
      <c r="AM26" s="5">
        <v>168.84712901200842</v>
      </c>
      <c r="AN26" s="5">
        <v>0</v>
      </c>
      <c r="AO26" s="5">
        <v>4.1089273658081735</v>
      </c>
      <c r="AP26" s="5">
        <v>85.52359001438498</v>
      </c>
      <c r="AQ26" s="5">
        <v>133.65741450065306</v>
      </c>
      <c r="AR26" s="5">
        <v>93</v>
      </c>
      <c r="AT26" t="s">
        <v>65</v>
      </c>
    </row>
    <row r="27" spans="1:46" ht="12">
      <c r="A27">
        <v>25</v>
      </c>
      <c r="B27" t="s">
        <v>62</v>
      </c>
      <c r="C27" t="s">
        <v>71</v>
      </c>
      <c r="D27" s="1">
        <v>39927</v>
      </c>
      <c r="E27" s="6">
        <v>0.48541666666666666</v>
      </c>
      <c r="F27" t="s">
        <v>37</v>
      </c>
      <c r="G27">
        <v>4296302</v>
      </c>
      <c r="H27" s="3">
        <v>515941</v>
      </c>
      <c r="I27" s="3">
        <v>5925</v>
      </c>
      <c r="J27" s="5">
        <v>1.1164867882396725</v>
      </c>
      <c r="K27">
        <v>60</v>
      </c>
      <c r="L27" s="5">
        <f>(42/100)*3.28</f>
        <v>1.3776</v>
      </c>
      <c r="M27">
        <v>11.2</v>
      </c>
      <c r="N27">
        <v>7.94</v>
      </c>
      <c r="O27">
        <v>300</v>
      </c>
      <c r="P27">
        <v>200</v>
      </c>
      <c r="R27">
        <v>81.1</v>
      </c>
      <c r="S27">
        <v>6.96</v>
      </c>
      <c r="T27">
        <v>5.89</v>
      </c>
      <c r="U27">
        <v>6.43</v>
      </c>
      <c r="V27">
        <v>99.125</v>
      </c>
      <c r="W27">
        <v>6.8</v>
      </c>
      <c r="X27">
        <v>101.914</v>
      </c>
      <c r="Y27">
        <v>6.78</v>
      </c>
      <c r="Z27">
        <v>94.756</v>
      </c>
      <c r="AA27">
        <v>5.9</v>
      </c>
      <c r="AB27">
        <v>122.99999999996203</v>
      </c>
      <c r="AC27" s="8">
        <v>193</v>
      </c>
      <c r="AD27">
        <v>40</v>
      </c>
      <c r="AE27">
        <v>153</v>
      </c>
      <c r="AF27" s="5">
        <v>1.3748068058419958</v>
      </c>
      <c r="AG27" s="5">
        <v>36.677430419329724</v>
      </c>
      <c r="AH27" s="5">
        <v>0</v>
      </c>
      <c r="AI27" s="5">
        <v>7.209475790934156</v>
      </c>
      <c r="AJ27" s="5">
        <v>0</v>
      </c>
      <c r="AK27" s="5">
        <v>64.56597541943084</v>
      </c>
      <c r="AL27" s="5">
        <v>0.018010923516522434</v>
      </c>
      <c r="AM27" s="5">
        <v>31.35253846142237</v>
      </c>
      <c r="AN27" s="5">
        <v>0</v>
      </c>
      <c r="AO27" s="5">
        <v>3.998836442653844</v>
      </c>
      <c r="AP27" s="5">
        <v>11.416114768833575</v>
      </c>
      <c r="AQ27" s="5">
        <v>40.90202909614003</v>
      </c>
      <c r="AR27" s="5"/>
      <c r="AT27" t="s">
        <v>63</v>
      </c>
    </row>
    <row r="28" spans="1:46" ht="12">
      <c r="A28">
        <v>26</v>
      </c>
      <c r="B28" t="s">
        <v>67</v>
      </c>
      <c r="C28" t="s">
        <v>73</v>
      </c>
      <c r="D28" s="1">
        <v>39927</v>
      </c>
      <c r="E28" s="6">
        <v>0.4590277777777778</v>
      </c>
      <c r="F28" t="s">
        <v>69</v>
      </c>
      <c r="G28">
        <v>4295608</v>
      </c>
      <c r="H28" s="3">
        <v>517473</v>
      </c>
      <c r="I28" s="3">
        <v>5892</v>
      </c>
      <c r="J28" s="5">
        <v>0.851063829787234</v>
      </c>
      <c r="K28">
        <v>15</v>
      </c>
      <c r="L28" s="8">
        <v>3</v>
      </c>
      <c r="M28">
        <v>13.1</v>
      </c>
      <c r="N28">
        <v>6.94</v>
      </c>
      <c r="O28">
        <v>416.1</v>
      </c>
      <c r="P28">
        <v>333.1</v>
      </c>
      <c r="R28">
        <v>74.1</v>
      </c>
      <c r="S28">
        <v>5.11</v>
      </c>
      <c r="T28">
        <v>0</v>
      </c>
      <c r="U28">
        <v>2.91</v>
      </c>
      <c r="V28">
        <v>90.387</v>
      </c>
      <c r="W28">
        <v>5.65</v>
      </c>
      <c r="X28">
        <v>107.592</v>
      </c>
      <c r="Y28">
        <v>7.66</v>
      </c>
      <c r="Z28">
        <v>97.081</v>
      </c>
      <c r="AA28">
        <v>6.2</v>
      </c>
      <c r="AB28">
        <v>187.99999999998818</v>
      </c>
      <c r="AC28" s="8">
        <v>119</v>
      </c>
      <c r="AD28">
        <v>33.00000000000025</v>
      </c>
      <c r="AE28">
        <v>86</v>
      </c>
      <c r="AF28" s="5">
        <v>1.5412352177113768</v>
      </c>
      <c r="AG28" s="5">
        <v>48.43867369622628</v>
      </c>
      <c r="AH28" s="5">
        <v>0</v>
      </c>
      <c r="AI28" s="5">
        <v>8.677736092807027</v>
      </c>
      <c r="AJ28" s="5">
        <v>1.1343171836544281</v>
      </c>
      <c r="AK28" s="5">
        <v>103.3233776598989</v>
      </c>
      <c r="AL28" s="5">
        <v>0.017983699058604995</v>
      </c>
      <c r="AM28" s="5">
        <v>49.795899897290994</v>
      </c>
      <c r="AN28" s="5">
        <v>0</v>
      </c>
      <c r="AO28" s="5">
        <v>7.391085318806238</v>
      </c>
      <c r="AP28" s="5">
        <v>13.717352861615058</v>
      </c>
      <c r="AQ28" s="5">
        <v>36.72546587897503</v>
      </c>
      <c r="AR28" s="5">
        <v>23</v>
      </c>
      <c r="AT28" t="s">
        <v>68</v>
      </c>
    </row>
    <row r="29" spans="1:46" ht="12">
      <c r="A29">
        <v>27</v>
      </c>
      <c r="B29" t="s">
        <v>80</v>
      </c>
      <c r="C29" t="s">
        <v>88</v>
      </c>
      <c r="D29" s="1">
        <v>39927</v>
      </c>
      <c r="E29" s="6">
        <v>0.4055555555555555</v>
      </c>
      <c r="F29" t="s">
        <v>69</v>
      </c>
      <c r="G29">
        <v>4293810</v>
      </c>
      <c r="H29" s="3">
        <v>518991</v>
      </c>
      <c r="I29" s="3">
        <v>5822</v>
      </c>
      <c r="J29" s="5">
        <v>0.8571428571428572</v>
      </c>
      <c r="K29">
        <f>2.37*3.28</f>
        <v>7.7736</v>
      </c>
      <c r="L29" s="5">
        <f>(32/100)*3.28</f>
        <v>1.0495999999999999</v>
      </c>
      <c r="M29">
        <v>10.3</v>
      </c>
      <c r="N29">
        <v>7.84</v>
      </c>
      <c r="O29">
        <v>347.8</v>
      </c>
      <c r="P29">
        <v>291.2</v>
      </c>
      <c r="R29">
        <v>81.9</v>
      </c>
      <c r="S29">
        <v>7.73</v>
      </c>
      <c r="T29">
        <v>4.08</v>
      </c>
      <c r="U29">
        <v>5.2</v>
      </c>
      <c r="V29">
        <v>96.562</v>
      </c>
      <c r="W29">
        <v>6.44</v>
      </c>
      <c r="X29">
        <v>97.055</v>
      </c>
      <c r="Y29">
        <v>6.34</v>
      </c>
      <c r="Z29">
        <v>98.881</v>
      </c>
      <c r="AA29">
        <v>6.55</v>
      </c>
      <c r="AB29">
        <v>130.0000000000523</v>
      </c>
      <c r="AC29" s="8">
        <v>138</v>
      </c>
      <c r="AD29">
        <v>36.99999999999981</v>
      </c>
      <c r="AE29">
        <v>101</v>
      </c>
      <c r="AF29" s="5">
        <v>1.5850381630763484</v>
      </c>
      <c r="AG29" s="5">
        <v>40.6240899610174</v>
      </c>
      <c r="AH29" s="5">
        <v>0</v>
      </c>
      <c r="AI29" s="5">
        <v>7.294396275135478</v>
      </c>
      <c r="AJ29" s="5">
        <v>0.4999274653896754</v>
      </c>
      <c r="AK29" s="5">
        <v>87.9309918576807</v>
      </c>
      <c r="AL29" s="5">
        <v>0.019499517983365224</v>
      </c>
      <c r="AM29" s="5">
        <v>39.765628567447635</v>
      </c>
      <c r="AN29" s="5">
        <v>0</v>
      </c>
      <c r="AO29" s="5">
        <v>5.167077449392409</v>
      </c>
      <c r="AP29" s="5">
        <v>13.718063201616912</v>
      </c>
      <c r="AQ29" s="5">
        <v>39.76866571564906</v>
      </c>
      <c r="AR29" s="5">
        <v>93</v>
      </c>
      <c r="AT29" t="s">
        <v>81</v>
      </c>
    </row>
    <row r="30" spans="1:46" ht="12">
      <c r="A30">
        <v>28</v>
      </c>
      <c r="B30" t="s">
        <v>12</v>
      </c>
      <c r="C30" t="s">
        <v>76</v>
      </c>
      <c r="D30" s="1">
        <v>39926</v>
      </c>
      <c r="E30" s="12">
        <v>0.7083333333333334</v>
      </c>
      <c r="F30" t="s">
        <v>84</v>
      </c>
      <c r="G30">
        <v>4280888</v>
      </c>
      <c r="H30">
        <v>525800</v>
      </c>
      <c r="I30" s="3">
        <v>5600</v>
      </c>
      <c r="J30" s="5">
        <v>3.0292830696735105</v>
      </c>
      <c r="K30">
        <v>35</v>
      </c>
      <c r="L30">
        <v>2</v>
      </c>
      <c r="M30">
        <v>14.8</v>
      </c>
      <c r="N30">
        <v>8.42</v>
      </c>
      <c r="O30">
        <v>819</v>
      </c>
      <c r="P30">
        <v>603</v>
      </c>
      <c r="Q30">
        <v>7.7</v>
      </c>
      <c r="S30">
        <v>7.35</v>
      </c>
      <c r="T30">
        <v>4.2</v>
      </c>
      <c r="V30">
        <v>101.712</v>
      </c>
      <c r="W30">
        <v>8.56</v>
      </c>
      <c r="X30">
        <v>97.812</v>
      </c>
      <c r="Y30">
        <v>8.15</v>
      </c>
      <c r="Z30">
        <v>94.694</v>
      </c>
      <c r="AB30">
        <v>313.9999999999077</v>
      </c>
      <c r="AC30" s="8">
        <v>261</v>
      </c>
      <c r="AD30">
        <v>49.00000000000015</v>
      </c>
      <c r="AE30">
        <v>212</v>
      </c>
      <c r="AF30" s="5">
        <v>1.4677630243360118</v>
      </c>
      <c r="AG30" s="5">
        <v>54.46102026110426</v>
      </c>
      <c r="AH30" s="5">
        <v>0</v>
      </c>
      <c r="AI30" s="5">
        <v>10.020510534221572</v>
      </c>
      <c r="AJ30" s="5">
        <v>1.0793560321135847</v>
      </c>
      <c r="AK30" s="5">
        <v>145.1324109107665</v>
      </c>
      <c r="AL30" s="5">
        <v>0.02821328912108246</v>
      </c>
      <c r="AM30" s="5">
        <v>59.57806109054352</v>
      </c>
      <c r="AN30" s="5">
        <v>0</v>
      </c>
      <c r="AO30" s="5">
        <v>6.482744964321418</v>
      </c>
      <c r="AP30" s="5">
        <v>20.73927000768743</v>
      </c>
      <c r="AQ30" s="5">
        <v>51.00959192706713</v>
      </c>
      <c r="AR30" s="5"/>
      <c r="AT30" t="s">
        <v>10</v>
      </c>
    </row>
    <row r="31" spans="1:44" ht="12">
      <c r="A31">
        <v>29</v>
      </c>
      <c r="B31" t="s">
        <v>123</v>
      </c>
      <c r="C31" t="s">
        <v>124</v>
      </c>
      <c r="D31" s="1">
        <v>39926</v>
      </c>
      <c r="E31" s="6">
        <v>0.6979166666666666</v>
      </c>
      <c r="F31" t="s">
        <v>69</v>
      </c>
      <c r="G31">
        <v>4255500</v>
      </c>
      <c r="H31">
        <v>535616</v>
      </c>
      <c r="I31" s="3">
        <v>5300</v>
      </c>
      <c r="J31" s="5">
        <v>3</v>
      </c>
      <c r="S31">
        <v>7.2</v>
      </c>
      <c r="T31">
        <v>5.72</v>
      </c>
      <c r="V31">
        <v>92.278</v>
      </c>
      <c r="W31">
        <v>12.62</v>
      </c>
      <c r="X31">
        <v>100</v>
      </c>
      <c r="Y31">
        <v>11.93</v>
      </c>
      <c r="Z31">
        <v>94.687</v>
      </c>
      <c r="AA31">
        <v>11.75</v>
      </c>
      <c r="AB31">
        <v>551.9999999999925</v>
      </c>
      <c r="AC31" s="8">
        <v>194</v>
      </c>
      <c r="AD31">
        <v>40.99999999999992</v>
      </c>
      <c r="AE31">
        <v>153</v>
      </c>
      <c r="AF31" s="5">
        <v>1.5086439771834976</v>
      </c>
      <c r="AG31" s="5">
        <v>73.43899701394916</v>
      </c>
      <c r="AH31" s="5">
        <v>0</v>
      </c>
      <c r="AI31" s="5">
        <v>11.222976179030303</v>
      </c>
      <c r="AJ31" s="5">
        <v>1.0918807448014753</v>
      </c>
      <c r="AK31" s="5">
        <v>278.99248747820457</v>
      </c>
      <c r="AL31" s="5">
        <v>0.034576033857215194</v>
      </c>
      <c r="AM31" s="5">
        <v>94.37488050700318</v>
      </c>
      <c r="AN31" s="5">
        <v>0</v>
      </c>
      <c r="AO31" s="5">
        <v>6.5852558567011865</v>
      </c>
      <c r="AP31" s="5">
        <v>30.222011147925624</v>
      </c>
      <c r="AQ31" s="5">
        <v>77.39172745441437</v>
      </c>
      <c r="AR31" s="5"/>
    </row>
    <row r="32" spans="1:46" ht="12">
      <c r="A32">
        <v>30</v>
      </c>
      <c r="B32" t="s">
        <v>85</v>
      </c>
      <c r="C32" t="s">
        <v>86</v>
      </c>
      <c r="D32" s="1">
        <v>39926</v>
      </c>
      <c r="E32" s="6">
        <v>0.5708333333333333</v>
      </c>
      <c r="F32" t="s">
        <v>126</v>
      </c>
      <c r="G32">
        <v>4249092</v>
      </c>
      <c r="H32">
        <v>494025</v>
      </c>
      <c r="I32">
        <v>5190</v>
      </c>
      <c r="J32" s="5">
        <v>2.5069637883008355</v>
      </c>
      <c r="K32">
        <f>15*3.28</f>
        <v>49.199999999999996</v>
      </c>
      <c r="L32">
        <v>3</v>
      </c>
      <c r="M32">
        <v>20.1</v>
      </c>
      <c r="N32">
        <v>8.61</v>
      </c>
      <c r="O32">
        <v>366.2</v>
      </c>
      <c r="P32">
        <v>401.9</v>
      </c>
      <c r="Q32">
        <v>8.7</v>
      </c>
      <c r="S32">
        <v>9.03</v>
      </c>
      <c r="T32">
        <v>5.95</v>
      </c>
      <c r="V32">
        <v>98.557</v>
      </c>
      <c r="W32">
        <v>10.11</v>
      </c>
      <c r="X32">
        <v>100.229</v>
      </c>
      <c r="Y32">
        <v>11.13</v>
      </c>
      <c r="Z32">
        <v>91.632</v>
      </c>
      <c r="AA32">
        <v>9.7</v>
      </c>
      <c r="AB32">
        <v>216.99999999995612</v>
      </c>
      <c r="AC32" s="8">
        <v>11.999999999999789</v>
      </c>
      <c r="AD32">
        <v>23.99999999999985</v>
      </c>
      <c r="AE32">
        <v>0</v>
      </c>
      <c r="AF32" s="5">
        <v>0.4153039953048858</v>
      </c>
      <c r="AG32" s="5">
        <v>7.769516871582257</v>
      </c>
      <c r="AH32" s="5">
        <v>0</v>
      </c>
      <c r="AI32" s="5">
        <v>0.13250444276646672</v>
      </c>
      <c r="AJ32" s="5">
        <v>0</v>
      </c>
      <c r="AK32" s="5">
        <v>84.15314440607271</v>
      </c>
      <c r="AL32" s="5">
        <v>0.009169780807834328</v>
      </c>
      <c r="AM32" s="5">
        <v>20.509197330529947</v>
      </c>
      <c r="AN32" s="5">
        <v>0</v>
      </c>
      <c r="AO32" s="5">
        <v>2.2127812792678676</v>
      </c>
      <c r="AP32" s="5">
        <v>20.03393675713651</v>
      </c>
      <c r="AQ32" s="5">
        <v>48.63306200003241</v>
      </c>
      <c r="AR32" s="5"/>
      <c r="AT32" t="s">
        <v>87</v>
      </c>
    </row>
    <row r="33" spans="1:46" ht="12">
      <c r="A33">
        <v>31</v>
      </c>
      <c r="B33" t="s">
        <v>49</v>
      </c>
      <c r="C33" t="s">
        <v>75</v>
      </c>
      <c r="D33" s="1">
        <v>39926</v>
      </c>
      <c r="E33" s="6">
        <v>0.6666666666666666</v>
      </c>
      <c r="F33" t="s">
        <v>83</v>
      </c>
      <c r="G33">
        <v>4234674</v>
      </c>
      <c r="H33">
        <v>525778</v>
      </c>
      <c r="I33" s="3">
        <v>4950</v>
      </c>
      <c r="J33" s="5">
        <v>2.9116790682626976</v>
      </c>
      <c r="K33">
        <v>45</v>
      </c>
      <c r="L33">
        <v>2</v>
      </c>
      <c r="M33">
        <v>10.6</v>
      </c>
      <c r="N33">
        <v>8.66</v>
      </c>
      <c r="O33">
        <v>288.8</v>
      </c>
      <c r="P33">
        <v>388.1</v>
      </c>
      <c r="Q33">
        <v>8.81</v>
      </c>
      <c r="S33">
        <v>6.89</v>
      </c>
      <c r="T33">
        <v>5</v>
      </c>
      <c r="V33">
        <v>104.083</v>
      </c>
      <c r="W33">
        <v>7.4</v>
      </c>
      <c r="X33">
        <v>99.355</v>
      </c>
      <c r="Y33">
        <v>8.69</v>
      </c>
      <c r="Z33">
        <v>101.261</v>
      </c>
      <c r="AA33">
        <v>8.9</v>
      </c>
      <c r="AB33">
        <v>280.000000000058</v>
      </c>
      <c r="AC33" s="8">
        <v>0</v>
      </c>
      <c r="AD33">
        <v>20.999999999999908</v>
      </c>
      <c r="AE33">
        <v>0</v>
      </c>
      <c r="AF33" s="5">
        <v>0.40568172834991806</v>
      </c>
      <c r="AG33" s="5">
        <v>5.951015175575915</v>
      </c>
      <c r="AH33" s="5">
        <v>0</v>
      </c>
      <c r="AI33" s="5">
        <v>0.8060390675943323</v>
      </c>
      <c r="AJ33" s="5">
        <v>0</v>
      </c>
      <c r="AK33" s="5">
        <v>105.82720205836671</v>
      </c>
      <c r="AL33" s="5">
        <v>0.009664682560690618</v>
      </c>
      <c r="AM33" s="5">
        <v>18.699432523054693</v>
      </c>
      <c r="AN33" s="5">
        <v>0</v>
      </c>
      <c r="AO33" s="5">
        <v>2.0705654637832582</v>
      </c>
      <c r="AP33" s="5">
        <v>19.31358611694961</v>
      </c>
      <c r="AQ33" s="5">
        <v>48.43262358928394</v>
      </c>
      <c r="AR33" s="5"/>
      <c r="AT33" t="s">
        <v>82</v>
      </c>
    </row>
    <row r="34" ht="12">
      <c r="D34" s="1"/>
    </row>
    <row r="35" ht="12">
      <c r="D35" s="1"/>
    </row>
    <row r="36" ht="12">
      <c r="D36" s="1"/>
    </row>
    <row r="37" ht="12">
      <c r="D37" s="1"/>
    </row>
    <row r="38" ht="12">
      <c r="D38" s="1"/>
    </row>
    <row r="39" ht="12">
      <c r="D39" s="1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evlab</dc:creator>
  <cp:keywords/>
  <dc:description/>
  <cp:lastModifiedBy>Howard Drossman</cp:lastModifiedBy>
  <dcterms:created xsi:type="dcterms:W3CDTF">2009-04-28T19:59:36Z</dcterms:created>
  <dcterms:modified xsi:type="dcterms:W3CDTF">2009-04-28T21:17:21Z</dcterms:modified>
  <cp:category/>
  <cp:version/>
  <cp:contentType/>
  <cp:contentStatus/>
</cp:coreProperties>
</file>