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2040" windowWidth="18280" windowHeight="11360" tabRatio="821" firstSheet="1" activeTab="1"/>
  </bookViews>
  <sheets>
    <sheet name="data_final GIS" sheetId="1" r:id="rId1"/>
    <sheet name="data_final" sheetId="2" r:id="rId2"/>
    <sheet name="TSS &amp; TDS raw" sheetId="3" r:id="rId3"/>
    <sheet name="Alkalinity raw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<sst xmlns="http://schemas.openxmlformats.org/spreadsheetml/2006/main" count="388" uniqueCount="160">
  <si>
    <t>Monument Above Confluence #1</t>
  </si>
  <si>
    <t>NCI #2</t>
  </si>
  <si>
    <t>NCI #3</t>
  </si>
  <si>
    <t>NCI#1</t>
  </si>
  <si>
    <t>NCR#2</t>
  </si>
  <si>
    <t>S. Cat. Res. #2</t>
  </si>
  <si>
    <t>S. Cat. Res. #3</t>
  </si>
  <si>
    <t>SC #2</t>
  </si>
  <si>
    <t>SC #3</t>
  </si>
  <si>
    <t>Stratton Spring #1</t>
  </si>
  <si>
    <t>Stratton Spring #3</t>
  </si>
  <si>
    <t>Tipi #?</t>
  </si>
  <si>
    <t>Tipi #2</t>
  </si>
  <si>
    <t>Upper Manitou #1</t>
  </si>
  <si>
    <t>Upper Manitou FC #2</t>
  </si>
  <si>
    <t>WW #1</t>
  </si>
  <si>
    <t>WW1 #2</t>
  </si>
  <si>
    <t>WW2 #1</t>
  </si>
  <si>
    <t>WW2 #2</t>
  </si>
  <si>
    <t>WW2 #3</t>
  </si>
  <si>
    <t>Fountain Creek at Tipi</t>
  </si>
  <si>
    <t># INVERTS</t>
  </si>
  <si>
    <t># SHREDDERS</t>
  </si>
  <si>
    <t xml:space="preserve">Sutherland Creek near Howard's house </t>
  </si>
  <si>
    <t>u</t>
  </si>
  <si>
    <t>ppm</t>
  </si>
  <si>
    <t>Average TSS</t>
  </si>
  <si>
    <t>Average TDS</t>
  </si>
  <si>
    <t>BOD2a</t>
  </si>
  <si>
    <t>BOD2b</t>
  </si>
  <si>
    <t>uS/cm</t>
  </si>
  <si>
    <t>Br-</t>
  </si>
  <si>
    <t>F-</t>
  </si>
  <si>
    <t>nd</t>
  </si>
  <si>
    <t>S. Cat Res 1</t>
  </si>
  <si>
    <t>FC 8th Channel</t>
  </si>
  <si>
    <t>Monument Above Confluence</t>
  </si>
  <si>
    <t>N. Cat Res 1</t>
  </si>
  <si>
    <t>FC Above Channel</t>
  </si>
  <si>
    <t>WW 1#3</t>
  </si>
  <si>
    <t>N. Cat Res 3</t>
  </si>
  <si>
    <t>FC above Channel 2</t>
  </si>
  <si>
    <t>FC below Manitou</t>
  </si>
  <si>
    <t>average mg/L CaCO3</t>
  </si>
  <si>
    <t>ALKALIN</t>
  </si>
  <si>
    <t>std. Deviation</t>
  </si>
  <si>
    <t>st dev</t>
  </si>
  <si>
    <t>ALK-av</t>
  </si>
  <si>
    <t>ALK-stdev</t>
  </si>
  <si>
    <t>Coloform</t>
  </si>
  <si>
    <t># colonies</t>
  </si>
  <si>
    <t>mmol HCO3/L</t>
  </si>
  <si>
    <t>SITE</t>
  </si>
  <si>
    <t>SAMP_DATE</t>
  </si>
  <si>
    <t>SAMP_TIME</t>
  </si>
  <si>
    <t>EASTING</t>
  </si>
  <si>
    <t>NORTHING</t>
  </si>
  <si>
    <t>ELEV</t>
  </si>
  <si>
    <t>SLOPE</t>
  </si>
  <si>
    <t>WIDTH</t>
  </si>
  <si>
    <t>TEMP</t>
  </si>
  <si>
    <t>CONDUCTIV</t>
  </si>
  <si>
    <t>SPEC_COND</t>
  </si>
  <si>
    <t>DO_mg/L</t>
  </si>
  <si>
    <t>DO_%</t>
  </si>
  <si>
    <t>LEAF_BAG1</t>
  </si>
  <si>
    <t>LEAF_BAG2</t>
  </si>
  <si>
    <t>TDS</t>
  </si>
  <si>
    <t>TSS</t>
  </si>
  <si>
    <t>mg/kg</t>
  </si>
  <si>
    <t>ALKALINITY</t>
  </si>
  <si>
    <t>Glen Cove Snow Pit 1</t>
  </si>
  <si>
    <t>Glen Cove Snow Pit 2</t>
  </si>
  <si>
    <t>Glen Cove Snow Pit 3</t>
  </si>
  <si>
    <t>S. Catamount Reservoir</t>
  </si>
  <si>
    <t>N. Catamount Reservoir</t>
  </si>
  <si>
    <t>N. Cat Reservoir Inlet</t>
  </si>
  <si>
    <t>Pikes Peak Hwy MM3</t>
  </si>
  <si>
    <t>Fountain Creek Tipi</t>
  </si>
  <si>
    <t>Fountain Creek Above Manitou</t>
  </si>
  <si>
    <t>Fountain Creek Below Manitou</t>
  </si>
  <si>
    <t xml:space="preserve">Sutherland Creek </t>
  </si>
  <si>
    <t>Stratton Spring</t>
  </si>
  <si>
    <t>Fountain Creek at 8th above channelization</t>
  </si>
  <si>
    <t>Fountain Creek at 8th in channelization</t>
  </si>
  <si>
    <t>Monument Creek above confluence</t>
  </si>
  <si>
    <t>*</t>
  </si>
  <si>
    <t>*samples erroneously had HNO3 added</t>
  </si>
  <si>
    <t>Fountain Creek above Wastewater Plant</t>
  </si>
  <si>
    <t>Fountain Creek below Wastewater Plant</t>
  </si>
  <si>
    <t>(g)</t>
  </si>
  <si>
    <t>paper before1</t>
  </si>
  <si>
    <t>paper after1</t>
  </si>
  <si>
    <t>TSS1</t>
  </si>
  <si>
    <t>beaker before1</t>
  </si>
  <si>
    <t>beaker after1</t>
  </si>
  <si>
    <t>TDS1</t>
  </si>
  <si>
    <t>paper before2</t>
  </si>
  <si>
    <t>paper after2</t>
  </si>
  <si>
    <t>TSS2</t>
  </si>
  <si>
    <t>beaker before2</t>
  </si>
  <si>
    <t>beaker after2</t>
  </si>
  <si>
    <t>TDS2</t>
  </si>
  <si>
    <t>paper before3</t>
  </si>
  <si>
    <t>paper after3</t>
  </si>
  <si>
    <t>TSS3</t>
  </si>
  <si>
    <t>beaker before3</t>
  </si>
  <si>
    <t>beaker after3</t>
  </si>
  <si>
    <t>TDS3</t>
  </si>
  <si>
    <t>(%)</t>
  </si>
  <si>
    <t>(mg/L)</t>
  </si>
  <si>
    <t>NO3-</t>
  </si>
  <si>
    <t>PO43-</t>
  </si>
  <si>
    <t>SO42-</t>
  </si>
  <si>
    <t>Cl-</t>
  </si>
  <si>
    <t>Na+</t>
  </si>
  <si>
    <t>K</t>
  </si>
  <si>
    <t>K+</t>
  </si>
  <si>
    <t>Mg++</t>
  </si>
  <si>
    <t>Ca++</t>
  </si>
  <si>
    <t>NH4+</t>
  </si>
  <si>
    <t>Mn</t>
  </si>
  <si>
    <t>Fe</t>
  </si>
  <si>
    <t>Pb</t>
  </si>
  <si>
    <t>Se</t>
  </si>
  <si>
    <t>Si</t>
  </si>
  <si>
    <t>Mg</t>
  </si>
  <si>
    <t>Cu</t>
  </si>
  <si>
    <t>Ni</t>
  </si>
  <si>
    <t>Zn</t>
  </si>
  <si>
    <t xml:space="preserve">   -----</t>
  </si>
  <si>
    <t>BOD1</t>
  </si>
  <si>
    <t>BOD2</t>
  </si>
  <si>
    <t>451W</t>
  </si>
  <si>
    <t>U52W</t>
  </si>
  <si>
    <t>U42E</t>
  </si>
  <si>
    <t>U41E</t>
  </si>
  <si>
    <t>AR18</t>
  </si>
  <si>
    <t>U11E</t>
  </si>
  <si>
    <t>U8AW</t>
  </si>
  <si>
    <t>U4OW</t>
  </si>
  <si>
    <t>pH</t>
  </si>
  <si>
    <t>Sample Name</t>
  </si>
  <si>
    <t>Molarity of HCl</t>
  </si>
  <si>
    <t>Initial HCl</t>
  </si>
  <si>
    <t>Final HCl</t>
  </si>
  <si>
    <t>Volume HCl</t>
  </si>
  <si>
    <t>Mass Sample (g)</t>
  </si>
  <si>
    <t>Volume Sample (L)</t>
  </si>
  <si>
    <t>mg/L CaCO3</t>
  </si>
  <si>
    <t xml:space="preserve">FC 8th Channelization </t>
  </si>
  <si>
    <t>FC 8th Channelization #1</t>
  </si>
  <si>
    <t>FC above Channel #1</t>
  </si>
  <si>
    <t>Fountain Creek Above Manitou #3</t>
  </si>
  <si>
    <t>Fountain Creek Below Manitou #2</t>
  </si>
  <si>
    <t>Fountain Creek Below Manitou #3</t>
  </si>
  <si>
    <t>MM3 #2</t>
  </si>
  <si>
    <t>MM3#1</t>
  </si>
  <si>
    <t>MM3#3</t>
  </si>
  <si>
    <t>Monument Above Confl. #2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</si>
</sst>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dd\-mmm\-yy"/>
    <numFmt numFmtId="167" formatCode="d\-mmm\-yyyy"/>
    <numFmt numFmtId="168" formatCode="0.0"/>
    <numFmt numFmtId="169" formatCode="0.00000"/>
    <numFmt numFmtId="170" formatCode="0.000000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lightGray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164" fontId="0" fillId="0" borderId="0" xfId="0" applyNumberFormat="1" applyAlignment="1">
      <alignment/>
    </xf>
    <xf numFmtId="0" fontId="0" fillId="5" borderId="0" xfId="0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21"/>
  <sheetViews>
    <sheetView workbookViewId="0" topLeftCell="Q1">
      <selection activeCell="T1" sqref="T1:T16384"/>
    </sheetView>
  </sheetViews>
  <sheetFormatPr defaultColWidth="11.421875" defaultRowHeight="12.75"/>
  <cols>
    <col min="1" max="1" width="36.421875" style="0" bestFit="1" customWidth="1"/>
    <col min="2" max="2" width="11.8515625" style="0" bestFit="1" customWidth="1"/>
    <col min="3" max="3" width="8.8515625" style="0" customWidth="1"/>
    <col min="4" max="4" width="10.140625" style="0" bestFit="1" customWidth="1"/>
    <col min="5" max="5" width="6.00390625" style="0" bestFit="1" customWidth="1"/>
    <col min="6" max="7" width="7.00390625" style="0" customWidth="1"/>
    <col min="8" max="8" width="5.8515625" style="0" customWidth="1"/>
    <col min="9" max="9" width="5.00390625" style="0" bestFit="1" customWidth="1"/>
    <col min="10" max="11" width="12.140625" style="0" bestFit="1" customWidth="1"/>
    <col min="12" max="12" width="8.7109375" style="0" bestFit="1" customWidth="1"/>
    <col min="13" max="13" width="6.28125" style="0" bestFit="1" customWidth="1"/>
    <col min="14" max="15" width="11.28125" style="0" bestFit="1" customWidth="1"/>
    <col min="16" max="16" width="6.421875" style="0" customWidth="1"/>
    <col min="17" max="17" width="6.421875" style="0" bestFit="1" customWidth="1"/>
    <col min="18" max="19" width="5.8515625" style="0" bestFit="1" customWidth="1"/>
    <col min="20" max="21" width="7.00390625" style="0" bestFit="1" customWidth="1"/>
    <col min="22" max="25" width="7.7109375" style="0" bestFit="1" customWidth="1"/>
    <col min="26" max="26" width="7.00390625" style="0" bestFit="1" customWidth="1"/>
    <col min="27" max="29" width="7.7109375" style="0" bestFit="1" customWidth="1"/>
    <col min="30" max="30" width="11.421875" style="0" bestFit="1" customWidth="1"/>
    <col min="31" max="31" width="11.140625" style="0" customWidth="1"/>
    <col min="32" max="32" width="6.00390625" style="0" bestFit="1" customWidth="1"/>
    <col min="33" max="33" width="6.140625" style="0" customWidth="1"/>
    <col min="34" max="34" width="5.00390625" style="0" customWidth="1"/>
    <col min="35" max="35" width="6.140625" style="0" bestFit="1" customWidth="1"/>
    <col min="36" max="36" width="6.00390625" style="0" bestFit="1" customWidth="1"/>
    <col min="37" max="37" width="5.00390625" style="0" bestFit="1" customWidth="1"/>
    <col min="38" max="38" width="6.00390625" style="0" bestFit="1" customWidth="1"/>
    <col min="39" max="39" width="5.00390625" style="0" customWidth="1"/>
    <col min="40" max="40" width="5.7109375" style="0" customWidth="1"/>
    <col min="41" max="41" width="6.00390625" style="0" bestFit="1" customWidth="1"/>
    <col min="42" max="42" width="5.421875" style="0" customWidth="1"/>
    <col min="43" max="16384" width="8.8515625" style="0" customWidth="1"/>
  </cols>
  <sheetData>
    <row r="1" spans="1:42" ht="12">
      <c r="A1" t="s">
        <v>52</v>
      </c>
      <c r="B1" t="s">
        <v>53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H1" t="s">
        <v>60</v>
      </c>
      <c r="I1" t="s">
        <v>141</v>
      </c>
      <c r="J1" t="s">
        <v>61</v>
      </c>
      <c r="K1" t="s">
        <v>62</v>
      </c>
      <c r="L1" t="s">
        <v>63</v>
      </c>
      <c r="M1" t="s">
        <v>64</v>
      </c>
      <c r="N1" t="s">
        <v>65</v>
      </c>
      <c r="O1" t="s">
        <v>66</v>
      </c>
      <c r="P1" t="s">
        <v>68</v>
      </c>
      <c r="Q1" t="s">
        <v>67</v>
      </c>
      <c r="R1" t="s">
        <v>131</v>
      </c>
      <c r="S1" t="s">
        <v>132</v>
      </c>
      <c r="T1" t="s">
        <v>121</v>
      </c>
      <c r="U1" t="s">
        <v>122</v>
      </c>
      <c r="V1" t="s">
        <v>123</v>
      </c>
      <c r="W1" t="s">
        <v>124</v>
      </c>
      <c r="X1" t="s">
        <v>125</v>
      </c>
      <c r="Y1" t="s">
        <v>116</v>
      </c>
      <c r="Z1" t="s">
        <v>126</v>
      </c>
      <c r="AA1" t="s">
        <v>127</v>
      </c>
      <c r="AB1" t="s">
        <v>128</v>
      </c>
      <c r="AC1" t="s">
        <v>129</v>
      </c>
      <c r="AD1" t="s">
        <v>47</v>
      </c>
      <c r="AE1" t="s">
        <v>48</v>
      </c>
      <c r="AF1" t="s">
        <v>111</v>
      </c>
      <c r="AG1" t="s">
        <v>113</v>
      </c>
      <c r="AH1" s="9" t="s">
        <v>31</v>
      </c>
      <c r="AI1" s="5" t="s">
        <v>112</v>
      </c>
      <c r="AJ1" t="s">
        <v>114</v>
      </c>
      <c r="AK1" t="s">
        <v>32</v>
      </c>
      <c r="AL1" t="s">
        <v>115</v>
      </c>
      <c r="AM1" t="s">
        <v>117</v>
      </c>
      <c r="AN1" t="s">
        <v>118</v>
      </c>
      <c r="AO1" t="s">
        <v>119</v>
      </c>
      <c r="AP1" t="s">
        <v>120</v>
      </c>
    </row>
    <row r="2" spans="1:42" ht="12">
      <c r="A2" t="s">
        <v>71</v>
      </c>
      <c r="B2" s="7">
        <v>38097</v>
      </c>
      <c r="C2">
        <v>493834</v>
      </c>
      <c r="D2">
        <v>4302388</v>
      </c>
      <c r="E2">
        <v>11742</v>
      </c>
      <c r="N2" s="5"/>
      <c r="O2" s="5"/>
      <c r="T2">
        <v>0.008</v>
      </c>
      <c r="U2">
        <v>0.0095</v>
      </c>
      <c r="V2">
        <v>-0.1082</v>
      </c>
      <c r="W2">
        <v>-0.0416</v>
      </c>
      <c r="X2">
        <v>0.0117</v>
      </c>
      <c r="Y2">
        <v>-0.3768</v>
      </c>
      <c r="Z2">
        <v>0.1314</v>
      </c>
      <c r="AA2">
        <v>-0.0154</v>
      </c>
      <c r="AB2">
        <v>-0.0084</v>
      </c>
      <c r="AC2">
        <v>0.0247</v>
      </c>
      <c r="AF2">
        <v>0.92</v>
      </c>
      <c r="AG2">
        <v>0.58</v>
      </c>
      <c r="AH2" s="5"/>
      <c r="AI2" s="5">
        <v>0.85</v>
      </c>
      <c r="AJ2">
        <v>0.27</v>
      </c>
      <c r="AL2">
        <v>0.09</v>
      </c>
      <c r="AM2">
        <v>0.05</v>
      </c>
      <c r="AN2">
        <v>0</v>
      </c>
      <c r="AO2">
        <v>1.1</v>
      </c>
      <c r="AP2">
        <v>0.37</v>
      </c>
    </row>
    <row r="3" spans="1:42" ht="12">
      <c r="A3" t="s">
        <v>72</v>
      </c>
      <c r="B3" s="7">
        <v>38097</v>
      </c>
      <c r="C3">
        <v>493842</v>
      </c>
      <c r="D3">
        <v>4302339</v>
      </c>
      <c r="E3">
        <v>11685</v>
      </c>
      <c r="N3" s="5"/>
      <c r="O3" s="5"/>
      <c r="T3">
        <v>0.0045</v>
      </c>
      <c r="U3">
        <v>0.0148</v>
      </c>
      <c r="V3">
        <v>-0.0724</v>
      </c>
      <c r="W3">
        <v>0.0025</v>
      </c>
      <c r="X3">
        <v>-0.0012</v>
      </c>
      <c r="Y3">
        <v>0.2315</v>
      </c>
      <c r="Z3">
        <v>0.1286</v>
      </c>
      <c r="AA3">
        <v>-0.0091</v>
      </c>
      <c r="AB3">
        <v>-0.006</v>
      </c>
      <c r="AC3">
        <v>0.0166</v>
      </c>
      <c r="AF3">
        <v>1.17</v>
      </c>
      <c r="AG3">
        <v>0.64</v>
      </c>
      <c r="AH3" s="5"/>
      <c r="AI3" s="5">
        <v>0.12</v>
      </c>
      <c r="AJ3">
        <v>0.26</v>
      </c>
      <c r="AL3">
        <v>0.03</v>
      </c>
      <c r="AM3">
        <v>0.41</v>
      </c>
      <c r="AN3">
        <v>0</v>
      </c>
      <c r="AO3">
        <v>0.73</v>
      </c>
      <c r="AP3">
        <v>0.43</v>
      </c>
    </row>
    <row r="4" spans="1:42" ht="12">
      <c r="A4" t="s">
        <v>73</v>
      </c>
      <c r="B4" s="7">
        <v>38097</v>
      </c>
      <c r="C4">
        <v>493844</v>
      </c>
      <c r="D4">
        <v>4302333</v>
      </c>
      <c r="E4">
        <v>11698</v>
      </c>
      <c r="N4" s="5"/>
      <c r="O4" s="5"/>
      <c r="AF4">
        <v>0.88</v>
      </c>
      <c r="AG4">
        <v>0.47</v>
      </c>
      <c r="AH4" s="5">
        <v>0.12</v>
      </c>
      <c r="AI4" s="5"/>
      <c r="AJ4">
        <v>0.27</v>
      </c>
      <c r="AK4">
        <v>0.02</v>
      </c>
      <c r="AL4">
        <v>0.08</v>
      </c>
      <c r="AM4">
        <v>0.08</v>
      </c>
      <c r="AN4">
        <v>0</v>
      </c>
      <c r="AO4">
        <v>1.02</v>
      </c>
      <c r="AP4">
        <v>0.26</v>
      </c>
    </row>
    <row r="5" spans="1:42" ht="12">
      <c r="A5" t="s">
        <v>74</v>
      </c>
      <c r="B5" s="7">
        <v>38097</v>
      </c>
      <c r="C5">
        <v>495728</v>
      </c>
      <c r="D5">
        <v>4308519</v>
      </c>
      <c r="E5">
        <v>9207</v>
      </c>
      <c r="H5">
        <v>9.1</v>
      </c>
      <c r="I5">
        <v>7.38</v>
      </c>
      <c r="J5">
        <v>65.6</v>
      </c>
      <c r="K5">
        <v>55.8</v>
      </c>
      <c r="L5">
        <v>8</v>
      </c>
      <c r="M5">
        <v>68</v>
      </c>
      <c r="N5" s="5"/>
      <c r="O5" s="5"/>
      <c r="P5" s="8">
        <v>0.002799999999997738</v>
      </c>
      <c r="Q5" s="8">
        <v>0.005666666666665303</v>
      </c>
      <c r="T5">
        <v>0.0369</v>
      </c>
      <c r="U5">
        <v>0.0092</v>
      </c>
      <c r="V5">
        <v>-0.0646</v>
      </c>
      <c r="W5">
        <v>-0.0013</v>
      </c>
      <c r="X5">
        <v>1.049</v>
      </c>
      <c r="Y5">
        <v>0.1683</v>
      </c>
      <c r="Z5">
        <v>3.579</v>
      </c>
      <c r="AA5">
        <v>-0.0112</v>
      </c>
      <c r="AB5">
        <v>0.0496</v>
      </c>
      <c r="AC5">
        <v>0.0065</v>
      </c>
      <c r="AD5" s="14">
        <v>51.48541624177975</v>
      </c>
      <c r="AE5" s="14">
        <v>6.2926580546999595</v>
      </c>
      <c r="AF5">
        <v>37.58</v>
      </c>
      <c r="AG5">
        <v>19.28</v>
      </c>
      <c r="AH5" s="5">
        <v>0.12</v>
      </c>
      <c r="AI5" s="5"/>
      <c r="AJ5">
        <v>1.18</v>
      </c>
      <c r="AK5">
        <v>0.56</v>
      </c>
      <c r="AL5">
        <v>1.3</v>
      </c>
      <c r="AM5">
        <v>0.7</v>
      </c>
      <c r="AN5">
        <v>2.52</v>
      </c>
      <c r="AO5">
        <v>12.43</v>
      </c>
      <c r="AP5" s="1"/>
    </row>
    <row r="6" spans="1:42" ht="12">
      <c r="A6" t="s">
        <v>75</v>
      </c>
      <c r="B6" s="7">
        <v>38097</v>
      </c>
      <c r="C6">
        <v>495433</v>
      </c>
      <c r="D6">
        <v>4308684</v>
      </c>
      <c r="E6">
        <v>9335</v>
      </c>
      <c r="H6">
        <v>6</v>
      </c>
      <c r="I6">
        <v>7.5</v>
      </c>
      <c r="J6">
        <v>57.8</v>
      </c>
      <c r="K6">
        <v>51.8</v>
      </c>
      <c r="L6">
        <v>8.51</v>
      </c>
      <c r="M6">
        <v>68.1</v>
      </c>
      <c r="N6" s="5"/>
      <c r="O6" s="5"/>
      <c r="P6" s="8">
        <v>0.0007666666666651093</v>
      </c>
      <c r="Q6" s="8">
        <v>0.0010999999999986205</v>
      </c>
      <c r="R6">
        <v>8.3</v>
      </c>
      <c r="T6">
        <v>0.015</v>
      </c>
      <c r="U6">
        <v>0.0146</v>
      </c>
      <c r="V6">
        <v>-0.0288</v>
      </c>
      <c r="W6">
        <v>0.0157</v>
      </c>
      <c r="X6">
        <v>0.4323</v>
      </c>
      <c r="Y6">
        <v>0.1162</v>
      </c>
      <c r="Z6">
        <v>3.543</v>
      </c>
      <c r="AA6">
        <v>-0.013</v>
      </c>
      <c r="AB6">
        <v>0.1651</v>
      </c>
      <c r="AC6">
        <v>0.0034</v>
      </c>
      <c r="AD6" s="14">
        <v>53.7154992069077</v>
      </c>
      <c r="AE6" s="14">
        <v>4.060312680173366</v>
      </c>
      <c r="AF6">
        <v>57.22</v>
      </c>
      <c r="AG6">
        <v>17.86</v>
      </c>
      <c r="AH6" s="5"/>
      <c r="AI6" s="5"/>
      <c r="AJ6">
        <v>1.03</v>
      </c>
      <c r="AK6">
        <v>0.43</v>
      </c>
      <c r="AL6">
        <v>1.27</v>
      </c>
      <c r="AM6">
        <v>0.67</v>
      </c>
      <c r="AN6">
        <v>2.45</v>
      </c>
      <c r="AO6">
        <v>11.75</v>
      </c>
      <c r="AP6" s="1"/>
    </row>
    <row r="7" spans="1:42" ht="12">
      <c r="A7" t="s">
        <v>76</v>
      </c>
      <c r="B7" s="7">
        <v>38097</v>
      </c>
      <c r="C7">
        <v>492657</v>
      </c>
      <c r="D7">
        <v>4307314</v>
      </c>
      <c r="E7">
        <v>9364</v>
      </c>
      <c r="F7">
        <v>2.5</v>
      </c>
      <c r="G7">
        <v>2.4</v>
      </c>
      <c r="H7">
        <v>11.6</v>
      </c>
      <c r="I7">
        <v>6.8</v>
      </c>
      <c r="J7">
        <v>52.5</v>
      </c>
      <c r="K7">
        <v>43</v>
      </c>
      <c r="L7">
        <v>7.08</v>
      </c>
      <c r="M7">
        <v>65.1</v>
      </c>
      <c r="N7" s="5"/>
      <c r="O7" s="5"/>
      <c r="P7" s="8">
        <v>-1.115824735849665E-17</v>
      </c>
      <c r="Q7" s="8">
        <v>0.0012333333333316432</v>
      </c>
      <c r="R7">
        <v>6.85</v>
      </c>
      <c r="AD7" s="14">
        <v>36.51740612510236</v>
      </c>
      <c r="AE7" s="14">
        <v>3.1675270140843654</v>
      </c>
      <c r="AF7">
        <v>45.67</v>
      </c>
      <c r="AG7">
        <v>7.54</v>
      </c>
      <c r="AH7" s="5"/>
      <c r="AI7" s="5"/>
      <c r="AJ7">
        <v>1.3</v>
      </c>
      <c r="AK7">
        <v>3.38</v>
      </c>
      <c r="AL7">
        <v>4.99</v>
      </c>
      <c r="AM7">
        <v>2.67</v>
      </c>
      <c r="AN7">
        <v>0.68</v>
      </c>
      <c r="AO7">
        <v>7.47</v>
      </c>
      <c r="AP7" s="1"/>
    </row>
    <row r="8" spans="1:42" ht="12">
      <c r="A8" t="s">
        <v>77</v>
      </c>
      <c r="B8" s="7">
        <v>38097</v>
      </c>
      <c r="C8">
        <v>500703</v>
      </c>
      <c r="D8">
        <v>4305528</v>
      </c>
      <c r="E8">
        <v>8582</v>
      </c>
      <c r="F8">
        <v>2.9</v>
      </c>
      <c r="G8">
        <v>1.048</v>
      </c>
      <c r="H8">
        <v>8.5</v>
      </c>
      <c r="I8">
        <v>7.32</v>
      </c>
      <c r="J8">
        <v>79.3</v>
      </c>
      <c r="K8">
        <v>115.8</v>
      </c>
      <c r="L8">
        <v>7.5</v>
      </c>
      <c r="N8" s="5">
        <v>217</v>
      </c>
      <c r="O8" s="5" t="s">
        <v>133</v>
      </c>
      <c r="P8" s="8">
        <v>0.005899999999999264</v>
      </c>
      <c r="Q8" s="8">
        <v>0.01640000000000441</v>
      </c>
      <c r="T8">
        <v>0.0442</v>
      </c>
      <c r="U8">
        <v>0.0705</v>
      </c>
      <c r="V8">
        <v>-0.0707</v>
      </c>
      <c r="W8">
        <v>0.0013</v>
      </c>
      <c r="X8">
        <v>4.96</v>
      </c>
      <c r="Y8">
        <v>1.361</v>
      </c>
      <c r="Z8">
        <v>1.91</v>
      </c>
      <c r="AA8">
        <v>-0.0179</v>
      </c>
      <c r="AB8">
        <v>0.2867</v>
      </c>
      <c r="AC8">
        <v>-0.0006</v>
      </c>
      <c r="AD8" s="14">
        <v>56.38946643803325</v>
      </c>
      <c r="AE8" s="14">
        <v>4.943097771243029</v>
      </c>
      <c r="AF8">
        <v>35.51</v>
      </c>
      <c r="AG8">
        <v>9.36</v>
      </c>
      <c r="AH8" s="5">
        <v>0.29</v>
      </c>
      <c r="AI8" s="5"/>
      <c r="AJ8">
        <v>6.19</v>
      </c>
      <c r="AK8">
        <v>3.32</v>
      </c>
      <c r="AL8">
        <v>8.53</v>
      </c>
      <c r="AM8">
        <v>2</v>
      </c>
      <c r="AN8">
        <v>1.22</v>
      </c>
      <c r="AO8">
        <v>12.45</v>
      </c>
      <c r="AP8" s="1"/>
    </row>
    <row r="9" spans="1:42" ht="12">
      <c r="A9" t="s">
        <v>20</v>
      </c>
      <c r="B9" s="7">
        <v>38097</v>
      </c>
      <c r="C9">
        <v>502439</v>
      </c>
      <c r="D9">
        <v>4305323</v>
      </c>
      <c r="E9">
        <v>7441</v>
      </c>
      <c r="F9">
        <v>1.9</v>
      </c>
      <c r="G9">
        <v>3.35</v>
      </c>
      <c r="H9">
        <v>12.2</v>
      </c>
      <c r="I9">
        <v>8.37</v>
      </c>
      <c r="J9">
        <v>224.4</v>
      </c>
      <c r="K9">
        <v>297</v>
      </c>
      <c r="L9">
        <v>8.5</v>
      </c>
      <c r="M9">
        <v>79</v>
      </c>
      <c r="N9" s="5" t="s">
        <v>134</v>
      </c>
      <c r="O9" s="5">
        <v>181</v>
      </c>
      <c r="P9" s="8">
        <v>0.010366666666665624</v>
      </c>
      <c r="Q9" s="8">
        <v>0.020133333333324305</v>
      </c>
      <c r="R9">
        <v>8.1</v>
      </c>
      <c r="T9">
        <v>0.0598</v>
      </c>
      <c r="U9">
        <v>0.0564</v>
      </c>
      <c r="V9">
        <v>-0.0288</v>
      </c>
      <c r="W9">
        <v>0.0693</v>
      </c>
      <c r="X9">
        <v>3.7</v>
      </c>
      <c r="Y9">
        <v>1.744</v>
      </c>
      <c r="Z9">
        <v>8.394</v>
      </c>
      <c r="AA9">
        <v>-0.0143</v>
      </c>
      <c r="AB9">
        <v>0.2151</v>
      </c>
      <c r="AC9">
        <v>0.0002</v>
      </c>
      <c r="AD9" s="14">
        <v>169.65412349584702</v>
      </c>
      <c r="AE9" s="14">
        <v>9.49169648921624</v>
      </c>
      <c r="AF9">
        <v>46.69</v>
      </c>
      <c r="AG9">
        <v>23.74</v>
      </c>
      <c r="AH9" s="5">
        <v>0.18</v>
      </c>
      <c r="AI9" s="5"/>
      <c r="AJ9">
        <v>32.46</v>
      </c>
      <c r="AK9">
        <v>2.15</v>
      </c>
      <c r="AL9">
        <v>14.25</v>
      </c>
      <c r="AM9">
        <v>2.54</v>
      </c>
      <c r="AN9">
        <v>6.24</v>
      </c>
      <c r="AO9">
        <v>35.8</v>
      </c>
      <c r="AP9" s="1"/>
    </row>
    <row r="10" spans="1:42" ht="12">
      <c r="A10" t="s">
        <v>79</v>
      </c>
      <c r="B10" s="7">
        <v>38097</v>
      </c>
      <c r="C10">
        <v>506173</v>
      </c>
      <c r="D10">
        <v>4302650</v>
      </c>
      <c r="E10">
        <v>6739</v>
      </c>
      <c r="F10">
        <v>13</v>
      </c>
      <c r="G10">
        <v>5.4</v>
      </c>
      <c r="H10">
        <v>11.3</v>
      </c>
      <c r="I10">
        <v>8.54</v>
      </c>
      <c r="J10">
        <v>218.4</v>
      </c>
      <c r="K10">
        <v>295.8</v>
      </c>
      <c r="L10">
        <v>7.67</v>
      </c>
      <c r="M10">
        <v>75.1</v>
      </c>
      <c r="N10" s="5">
        <v>282</v>
      </c>
      <c r="O10" s="5" t="s">
        <v>135</v>
      </c>
      <c r="P10" s="8">
        <v>0.004333333333332685</v>
      </c>
      <c r="Q10" s="8">
        <v>0.006633333333335638</v>
      </c>
      <c r="T10">
        <v>0.0094</v>
      </c>
      <c r="U10">
        <v>0.0004</v>
      </c>
      <c r="V10">
        <v>-0.0812</v>
      </c>
      <c r="W10">
        <v>0.0327</v>
      </c>
      <c r="X10">
        <v>3.204</v>
      </c>
      <c r="Y10">
        <v>1.482</v>
      </c>
      <c r="Z10">
        <v>6.886</v>
      </c>
      <c r="AA10">
        <v>-0.0192</v>
      </c>
      <c r="AB10">
        <v>0.1845</v>
      </c>
      <c r="AC10">
        <v>-0.0025</v>
      </c>
      <c r="AD10" s="14">
        <v>140.48213624513232</v>
      </c>
      <c r="AE10" s="14">
        <v>7.687655681076224</v>
      </c>
      <c r="AF10">
        <v>41.19</v>
      </c>
      <c r="AG10">
        <v>18.54</v>
      </c>
      <c r="AH10" s="5">
        <v>0.13</v>
      </c>
      <c r="AI10" s="5"/>
      <c r="AJ10">
        <v>38.33</v>
      </c>
      <c r="AK10">
        <v>2.4</v>
      </c>
      <c r="AL10">
        <v>16.11</v>
      </c>
      <c r="AM10">
        <v>2.24</v>
      </c>
      <c r="AN10">
        <v>5.17</v>
      </c>
      <c r="AO10">
        <v>30.43</v>
      </c>
      <c r="AP10" s="1"/>
    </row>
    <row r="11" spans="1:42" ht="12">
      <c r="A11" t="s">
        <v>80</v>
      </c>
      <c r="B11" s="7">
        <v>38097</v>
      </c>
      <c r="C11">
        <v>509439</v>
      </c>
      <c r="D11">
        <v>4300881</v>
      </c>
      <c r="E11">
        <v>6238</v>
      </c>
      <c r="F11">
        <v>3</v>
      </c>
      <c r="G11">
        <v>5.2</v>
      </c>
      <c r="H11">
        <v>10.8</v>
      </c>
      <c r="I11">
        <v>8.33</v>
      </c>
      <c r="J11">
        <v>211.1</v>
      </c>
      <c r="K11">
        <v>288</v>
      </c>
      <c r="L11">
        <v>8.63</v>
      </c>
      <c r="M11">
        <v>77.9</v>
      </c>
      <c r="N11" s="5"/>
      <c r="O11" s="5"/>
      <c r="P11" s="8">
        <v>0.007633333333334535</v>
      </c>
      <c r="Q11" s="8">
        <v>0.007066666666669145</v>
      </c>
      <c r="T11">
        <v>0.0255</v>
      </c>
      <c r="U11">
        <v>0.0079</v>
      </c>
      <c r="V11">
        <v>-0.0794</v>
      </c>
      <c r="W11">
        <v>0.0094</v>
      </c>
      <c r="X11">
        <v>3.547</v>
      </c>
      <c r="Y11">
        <v>2.224</v>
      </c>
      <c r="Z11">
        <v>6.885</v>
      </c>
      <c r="AA11">
        <v>-0.0146</v>
      </c>
      <c r="AB11">
        <v>0.2029</v>
      </c>
      <c r="AC11">
        <v>-0.0002</v>
      </c>
      <c r="AD11" s="14">
        <v>166.73332067567046</v>
      </c>
      <c r="AE11" s="14">
        <v>14.92801348543685</v>
      </c>
      <c r="AF11">
        <v>50.36</v>
      </c>
      <c r="AG11">
        <v>16.42</v>
      </c>
      <c r="AH11" s="5"/>
      <c r="AI11" s="5"/>
      <c r="AJ11">
        <v>27.22</v>
      </c>
      <c r="AK11">
        <v>2.88</v>
      </c>
      <c r="AL11">
        <v>17.94</v>
      </c>
      <c r="AM11">
        <v>3.02</v>
      </c>
      <c r="AN11">
        <v>5.2</v>
      </c>
      <c r="AO11">
        <v>28.35</v>
      </c>
      <c r="AP11" s="1"/>
    </row>
    <row r="12" spans="1:42" ht="12">
      <c r="A12" t="s">
        <v>23</v>
      </c>
      <c r="B12" s="7">
        <v>38097</v>
      </c>
      <c r="C12">
        <v>507784</v>
      </c>
      <c r="D12">
        <v>4298454</v>
      </c>
      <c r="E12">
        <v>6868</v>
      </c>
      <c r="F12">
        <v>12</v>
      </c>
      <c r="G12">
        <v>2.4</v>
      </c>
      <c r="H12">
        <v>6.7</v>
      </c>
      <c r="I12">
        <v>7.57</v>
      </c>
      <c r="J12">
        <v>58.7</v>
      </c>
      <c r="K12">
        <v>51.8</v>
      </c>
      <c r="L12">
        <v>8.51</v>
      </c>
      <c r="M12">
        <v>69.5</v>
      </c>
      <c r="N12" s="5" t="s">
        <v>136</v>
      </c>
      <c r="O12" s="5" t="s">
        <v>137</v>
      </c>
      <c r="P12" s="8">
        <v>0.0012333333333333417</v>
      </c>
      <c r="Q12" s="8">
        <v>0</v>
      </c>
      <c r="R12">
        <v>9</v>
      </c>
      <c r="T12">
        <v>0.0065</v>
      </c>
      <c r="U12">
        <v>0.0496</v>
      </c>
      <c r="V12">
        <v>-0.0559</v>
      </c>
      <c r="W12">
        <v>0.0044</v>
      </c>
      <c r="X12">
        <v>4.263</v>
      </c>
      <c r="Y12">
        <v>1.828</v>
      </c>
      <c r="Z12">
        <v>1.922</v>
      </c>
      <c r="AA12">
        <v>-0.0179</v>
      </c>
      <c r="AB12">
        <v>0.2371</v>
      </c>
      <c r="AC12">
        <v>0.0183</v>
      </c>
      <c r="AD12" s="14"/>
      <c r="AE12" s="14"/>
      <c r="AF12">
        <v>50.07</v>
      </c>
      <c r="AG12">
        <v>8.95</v>
      </c>
      <c r="AH12" s="5">
        <v>0.11</v>
      </c>
      <c r="AI12" s="5"/>
      <c r="AJ12">
        <v>3.7</v>
      </c>
      <c r="AK12">
        <v>2.86</v>
      </c>
      <c r="AL12">
        <v>4.52</v>
      </c>
      <c r="AM12">
        <v>2.58</v>
      </c>
      <c r="AN12">
        <v>1.3</v>
      </c>
      <c r="AO12">
        <v>9.56</v>
      </c>
      <c r="AP12" s="1"/>
    </row>
    <row r="13" spans="1:42" ht="12">
      <c r="A13" t="s">
        <v>82</v>
      </c>
      <c r="B13" s="7">
        <v>38097</v>
      </c>
      <c r="C13">
        <v>507024</v>
      </c>
      <c r="D13">
        <v>4300930</v>
      </c>
      <c r="E13">
        <v>6345</v>
      </c>
      <c r="H13">
        <v>12.5</v>
      </c>
      <c r="I13">
        <v>6.04</v>
      </c>
      <c r="J13">
        <v>2556</v>
      </c>
      <c r="K13">
        <v>3350</v>
      </c>
      <c r="N13" s="5"/>
      <c r="O13" s="5"/>
      <c r="P13" s="8">
        <v>0.14303333333333265</v>
      </c>
      <c r="Q13" s="8">
        <v>0.42916666666666475</v>
      </c>
      <c r="T13">
        <v>0.267</v>
      </c>
      <c r="U13">
        <v>0.0239</v>
      </c>
      <c r="V13">
        <v>0.4119</v>
      </c>
      <c r="W13">
        <v>0.7688</v>
      </c>
      <c r="X13">
        <v>8.645</v>
      </c>
      <c r="Y13">
        <v>43.95</v>
      </c>
      <c r="Z13" s="2"/>
      <c r="AA13">
        <v>-0.013</v>
      </c>
      <c r="AB13">
        <v>0.5699</v>
      </c>
      <c r="AC13">
        <v>0.1117</v>
      </c>
      <c r="AD13" s="14">
        <v>2466.722436029049</v>
      </c>
      <c r="AE13" s="14">
        <v>2105.129700290354</v>
      </c>
      <c r="AF13">
        <v>44</v>
      </c>
      <c r="AG13">
        <v>166</v>
      </c>
      <c r="AH13" s="5"/>
      <c r="AI13" s="5">
        <v>45</v>
      </c>
      <c r="AJ13">
        <v>169</v>
      </c>
      <c r="AK13">
        <v>4</v>
      </c>
      <c r="AL13">
        <f>38.17*100</f>
        <v>3817</v>
      </c>
      <c r="AM13">
        <v>592</v>
      </c>
      <c r="AN13">
        <v>806</v>
      </c>
      <c r="AO13">
        <v>4007</v>
      </c>
      <c r="AP13" s="1"/>
    </row>
    <row r="14" spans="1:42" ht="12">
      <c r="A14" t="s">
        <v>83</v>
      </c>
      <c r="B14" s="7">
        <v>38097</v>
      </c>
      <c r="C14">
        <v>513231</v>
      </c>
      <c r="D14">
        <v>4298214</v>
      </c>
      <c r="E14">
        <v>6022</v>
      </c>
      <c r="F14">
        <v>1</v>
      </c>
      <c r="G14">
        <v>5.4</v>
      </c>
      <c r="H14">
        <v>14.2</v>
      </c>
      <c r="I14">
        <v>8.67</v>
      </c>
      <c r="J14">
        <v>394.3</v>
      </c>
      <c r="K14">
        <v>498.5</v>
      </c>
      <c r="L14">
        <v>7.97</v>
      </c>
      <c r="M14">
        <v>77.9</v>
      </c>
      <c r="N14" s="5"/>
      <c r="O14" s="5"/>
      <c r="P14" s="8">
        <v>0.017066666666662525</v>
      </c>
      <c r="Q14" s="8">
        <v>0.052066666666661376</v>
      </c>
      <c r="T14">
        <v>0.0383</v>
      </c>
      <c r="U14">
        <v>0.007</v>
      </c>
      <c r="V14">
        <v>-0.0017</v>
      </c>
      <c r="W14">
        <v>0.0485</v>
      </c>
      <c r="X14">
        <v>3.379</v>
      </c>
      <c r="Y14">
        <v>4.607</v>
      </c>
      <c r="Z14">
        <v>17.05</v>
      </c>
      <c r="AA14">
        <v>-0.0034</v>
      </c>
      <c r="AB14">
        <v>0.1991</v>
      </c>
      <c r="AC14">
        <v>0.0283</v>
      </c>
      <c r="AD14" s="14">
        <v>217.95695482289827</v>
      </c>
      <c r="AE14" s="14">
        <v>1.8663419395991925</v>
      </c>
      <c r="AF14">
        <v>40</v>
      </c>
      <c r="AG14">
        <v>92</v>
      </c>
      <c r="AH14" s="5"/>
      <c r="AI14" s="5"/>
      <c r="AJ14">
        <v>44</v>
      </c>
      <c r="AK14">
        <v>3</v>
      </c>
      <c r="AL14">
        <f>0.36*100</f>
        <v>36</v>
      </c>
      <c r="AM14">
        <f>0.02*100</f>
        <v>2</v>
      </c>
      <c r="AN14">
        <f>0.08*100</f>
        <v>8</v>
      </c>
      <c r="AO14">
        <f>0.66*100</f>
        <v>66</v>
      </c>
      <c r="AP14" s="1"/>
    </row>
    <row r="15" spans="1:42" ht="12">
      <c r="A15" t="s">
        <v>84</v>
      </c>
      <c r="B15" s="7">
        <v>38097</v>
      </c>
      <c r="C15">
        <v>513664</v>
      </c>
      <c r="D15">
        <v>4297857</v>
      </c>
      <c r="E15">
        <v>5990</v>
      </c>
      <c r="F15">
        <v>1</v>
      </c>
      <c r="G15">
        <v>8.2</v>
      </c>
      <c r="H15">
        <v>15.4</v>
      </c>
      <c r="I15">
        <v>8.69</v>
      </c>
      <c r="J15">
        <v>447.5</v>
      </c>
      <c r="K15">
        <v>549</v>
      </c>
      <c r="L15">
        <v>8.84</v>
      </c>
      <c r="M15">
        <v>88.5</v>
      </c>
      <c r="N15" s="5" t="s">
        <v>138</v>
      </c>
      <c r="O15" s="5">
        <v>294</v>
      </c>
      <c r="P15" s="8">
        <v>0.017000000000000622</v>
      </c>
      <c r="Q15" s="8">
        <v>0.052133333333334995</v>
      </c>
      <c r="R15">
        <v>9.47</v>
      </c>
      <c r="T15">
        <v>0.1279</v>
      </c>
      <c r="U15">
        <v>0.02</v>
      </c>
      <c r="V15">
        <v>0.0201</v>
      </c>
      <c r="W15">
        <v>0.0869</v>
      </c>
      <c r="X15">
        <v>3.364</v>
      </c>
      <c r="Y15">
        <v>3.913</v>
      </c>
      <c r="Z15">
        <v>17.58</v>
      </c>
      <c r="AA15">
        <v>-0.0108</v>
      </c>
      <c r="AB15">
        <v>0.2254</v>
      </c>
      <c r="AC15">
        <v>0.0546</v>
      </c>
      <c r="AD15" s="14">
        <v>224.2309412443221</v>
      </c>
      <c r="AE15" s="14">
        <v>5.101901488973668</v>
      </c>
      <c r="AF15">
        <v>46</v>
      </c>
      <c r="AG15">
        <v>91</v>
      </c>
      <c r="AH15" s="5"/>
      <c r="AI15" s="5"/>
      <c r="AJ15">
        <v>46</v>
      </c>
      <c r="AK15">
        <v>4</v>
      </c>
      <c r="AL15">
        <f>0.33*100</f>
        <v>33</v>
      </c>
      <c r="AM15">
        <v>4</v>
      </c>
      <c r="AN15">
        <v>5</v>
      </c>
      <c r="AO15">
        <v>62</v>
      </c>
      <c r="AP15" s="1"/>
    </row>
    <row r="16" spans="1:42" ht="12">
      <c r="A16" t="s">
        <v>85</v>
      </c>
      <c r="B16" s="7">
        <v>38097</v>
      </c>
      <c r="C16">
        <v>514490</v>
      </c>
      <c r="D16">
        <v>4297497</v>
      </c>
      <c r="E16">
        <v>5962</v>
      </c>
      <c r="F16">
        <v>3</v>
      </c>
      <c r="G16">
        <v>27.65</v>
      </c>
      <c r="H16">
        <v>18.7</v>
      </c>
      <c r="I16">
        <v>8.38</v>
      </c>
      <c r="J16">
        <v>615</v>
      </c>
      <c r="K16">
        <v>701</v>
      </c>
      <c r="L16">
        <v>7.11</v>
      </c>
      <c r="M16">
        <v>77.6</v>
      </c>
      <c r="N16" s="5" t="s">
        <v>139</v>
      </c>
      <c r="O16" s="5" t="s">
        <v>140</v>
      </c>
      <c r="P16" s="8">
        <v>0.03516666666666662</v>
      </c>
      <c r="Q16" s="8">
        <v>0.07990000000000445</v>
      </c>
      <c r="R16">
        <v>6.76</v>
      </c>
      <c r="T16">
        <v>0.0175</v>
      </c>
      <c r="U16">
        <v>0.0009</v>
      </c>
      <c r="V16">
        <v>0.0611</v>
      </c>
      <c r="W16">
        <v>0.1058</v>
      </c>
      <c r="X16">
        <v>5.044</v>
      </c>
      <c r="Y16">
        <v>4.955</v>
      </c>
      <c r="Z16">
        <v>19.55</v>
      </c>
      <c r="AA16">
        <v>-0.0088</v>
      </c>
      <c r="AB16">
        <v>0.3006</v>
      </c>
      <c r="AC16">
        <v>0.0181</v>
      </c>
      <c r="AD16" s="14">
        <v>292.12489565307675</v>
      </c>
      <c r="AE16" s="14">
        <v>8.297045733789162</v>
      </c>
      <c r="AF16">
        <v>43.2</v>
      </c>
      <c r="AG16">
        <v>155.3</v>
      </c>
      <c r="AH16" s="5">
        <v>1.7</v>
      </c>
      <c r="AI16" s="5">
        <v>1.2</v>
      </c>
      <c r="AJ16">
        <v>42.5</v>
      </c>
      <c r="AK16">
        <v>1.2</v>
      </c>
      <c r="AL16">
        <v>46.8</v>
      </c>
      <c r="AM16">
        <v>6.1</v>
      </c>
      <c r="AN16">
        <v>14.7</v>
      </c>
      <c r="AO16">
        <v>82.8</v>
      </c>
      <c r="AP16" s="1"/>
    </row>
    <row r="17" spans="1:42" ht="12">
      <c r="A17" t="s">
        <v>88</v>
      </c>
      <c r="B17" s="7">
        <v>38097</v>
      </c>
      <c r="C17">
        <v>515452</v>
      </c>
      <c r="D17">
        <v>4296190</v>
      </c>
      <c r="E17">
        <v>5905</v>
      </c>
      <c r="F17">
        <v>1</v>
      </c>
      <c r="G17">
        <v>12.4</v>
      </c>
      <c r="H17">
        <v>18.6</v>
      </c>
      <c r="I17">
        <v>8.2</v>
      </c>
      <c r="J17">
        <v>623</v>
      </c>
      <c r="K17">
        <v>712</v>
      </c>
      <c r="L17">
        <v>7.31</v>
      </c>
      <c r="M17">
        <v>78.3</v>
      </c>
      <c r="N17" s="5"/>
      <c r="O17" s="5"/>
      <c r="P17" s="8">
        <v>0.021066666666667875</v>
      </c>
      <c r="Q17" s="8">
        <v>0.06776666666666624</v>
      </c>
      <c r="R17">
        <v>6.58</v>
      </c>
      <c r="T17">
        <v>0.1201</v>
      </c>
      <c r="U17">
        <v>0.0522</v>
      </c>
      <c r="V17">
        <v>0.0637</v>
      </c>
      <c r="W17">
        <v>0.1486</v>
      </c>
      <c r="X17">
        <v>4.85</v>
      </c>
      <c r="Y17">
        <v>5.167</v>
      </c>
      <c r="Z17">
        <v>24.23</v>
      </c>
      <c r="AA17">
        <v>-0.0088</v>
      </c>
      <c r="AB17">
        <v>0.3272</v>
      </c>
      <c r="AC17">
        <v>0.0421</v>
      </c>
      <c r="AD17" s="14">
        <v>281.8112063244669</v>
      </c>
      <c r="AE17" s="14">
        <v>3.615018493288756</v>
      </c>
      <c r="AF17">
        <v>62.8</v>
      </c>
      <c r="AG17">
        <v>153</v>
      </c>
      <c r="AH17" s="5">
        <v>1.4</v>
      </c>
      <c r="AI17" s="5"/>
      <c r="AJ17">
        <v>38.9</v>
      </c>
      <c r="AK17">
        <v>1.6</v>
      </c>
      <c r="AL17">
        <v>50.1</v>
      </c>
      <c r="AM17">
        <v>5.9</v>
      </c>
      <c r="AN17">
        <v>16.8</v>
      </c>
      <c r="AO17">
        <v>80.1</v>
      </c>
      <c r="AP17" s="1"/>
    </row>
    <row r="18" spans="1:42" ht="12">
      <c r="A18" t="s">
        <v>89</v>
      </c>
      <c r="B18" s="7">
        <v>38097</v>
      </c>
      <c r="C18">
        <v>516960</v>
      </c>
      <c r="D18">
        <v>4295613</v>
      </c>
      <c r="E18">
        <v>5890</v>
      </c>
      <c r="F18">
        <v>5</v>
      </c>
      <c r="G18">
        <v>8.3</v>
      </c>
      <c r="H18">
        <v>17.2</v>
      </c>
      <c r="I18">
        <v>7.08</v>
      </c>
      <c r="J18">
        <v>599</v>
      </c>
      <c r="K18">
        <v>701</v>
      </c>
      <c r="L18">
        <v>7.32</v>
      </c>
      <c r="M18">
        <v>74.2</v>
      </c>
      <c r="N18" s="5">
        <v>102</v>
      </c>
      <c r="O18" s="5">
        <v>30</v>
      </c>
      <c r="P18" s="8">
        <v>0.02566666666666606</v>
      </c>
      <c r="Q18" s="8">
        <v>0.06953333333333471</v>
      </c>
      <c r="R18">
        <v>6.21</v>
      </c>
      <c r="T18">
        <v>0.0394</v>
      </c>
      <c r="U18">
        <v>0.0391</v>
      </c>
      <c r="V18">
        <v>-0.0253</v>
      </c>
      <c r="W18">
        <v>0.0825</v>
      </c>
      <c r="X18">
        <v>3.535</v>
      </c>
      <c r="Y18">
        <v>8.209</v>
      </c>
      <c r="Z18">
        <v>20.46</v>
      </c>
      <c r="AA18">
        <v>-0.0155</v>
      </c>
      <c r="AB18">
        <v>0.208</v>
      </c>
      <c r="AC18">
        <v>0.0392</v>
      </c>
      <c r="AD18" s="14">
        <v>228.5000521292966</v>
      </c>
      <c r="AE18" s="14">
        <v>21.533052324913957</v>
      </c>
      <c r="AF18">
        <v>49.8</v>
      </c>
      <c r="AG18">
        <v>147</v>
      </c>
      <c r="AH18" s="5">
        <v>1.2</v>
      </c>
      <c r="AI18" s="5"/>
      <c r="AJ18">
        <v>53</v>
      </c>
      <c r="AK18">
        <v>1.6</v>
      </c>
      <c r="AL18">
        <f>7.5*10</f>
        <v>75</v>
      </c>
      <c r="AM18">
        <v>9.8</v>
      </c>
      <c r="AN18">
        <v>15.7</v>
      </c>
      <c r="AO18">
        <v>52.6</v>
      </c>
      <c r="AP18" s="1"/>
    </row>
    <row r="19" spans="16:17" ht="12">
      <c r="P19" s="5"/>
      <c r="Q19" s="5"/>
    </row>
    <row r="20" spans="16:17" ht="12">
      <c r="P20" s="5"/>
      <c r="Q20" s="5"/>
    </row>
    <row r="21" spans="16:17" ht="12">
      <c r="P21" s="5"/>
      <c r="Q21" s="5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5"/>
  <sheetViews>
    <sheetView tabSelected="1" workbookViewId="0" topLeftCell="A1">
      <pane xSplit="2" topLeftCell="C1" activePane="topRight" state="frozen"/>
      <selection pane="topLeft" activeCell="A1" sqref="A1"/>
      <selection pane="topRight" activeCell="M37" sqref="M37"/>
    </sheetView>
  </sheetViews>
  <sheetFormatPr defaultColWidth="11.421875" defaultRowHeight="12.75"/>
  <cols>
    <col min="1" max="1" width="35.00390625" style="0" bestFit="1" customWidth="1"/>
    <col min="2" max="2" width="11.8515625" style="0" bestFit="1" customWidth="1"/>
    <col min="3" max="3" width="11.28125" style="0" bestFit="1" customWidth="1"/>
    <col min="4" max="4" width="8.8515625" style="0" customWidth="1"/>
    <col min="5" max="5" width="10.140625" style="0" bestFit="1" customWidth="1"/>
    <col min="6" max="6" width="6.00390625" style="0" bestFit="1" customWidth="1"/>
    <col min="7" max="8" width="7.00390625" style="0" customWidth="1"/>
    <col min="9" max="9" width="5.8515625" style="0" customWidth="1"/>
    <col min="10" max="10" width="5.00390625" style="0" bestFit="1" customWidth="1"/>
    <col min="11" max="12" width="12.140625" style="0" bestFit="1" customWidth="1"/>
    <col min="13" max="13" width="8.7109375" style="0" bestFit="1" customWidth="1"/>
    <col min="14" max="14" width="6.28125" style="0" bestFit="1" customWidth="1"/>
    <col min="15" max="16" width="11.28125" style="0" bestFit="1" customWidth="1"/>
    <col min="17" max="18" width="11.28125" style="0" customWidth="1"/>
    <col min="19" max="19" width="6.421875" style="0" customWidth="1"/>
    <col min="20" max="20" width="8.7109375" style="0" bestFit="1" customWidth="1"/>
    <col min="21" max="21" width="6.421875" style="0" customWidth="1"/>
    <col min="22" max="22" width="8.7109375" style="0" bestFit="1" customWidth="1"/>
    <col min="23" max="23" width="5.8515625" style="0" bestFit="1" customWidth="1"/>
    <col min="24" max="25" width="6.8515625" style="0" bestFit="1" customWidth="1"/>
    <col min="26" max="26" width="9.140625" style="0" bestFit="1" customWidth="1"/>
    <col min="27" max="27" width="11.421875" style="0" bestFit="1" customWidth="1"/>
    <col min="28" max="28" width="11.421875" style="0" customWidth="1"/>
    <col min="29" max="29" width="5.140625" style="0" bestFit="1" customWidth="1"/>
    <col min="30" max="30" width="6.140625" style="0" bestFit="1" customWidth="1"/>
    <col min="31" max="31" width="5.00390625" style="5" bestFit="1" customWidth="1"/>
    <col min="32" max="32" width="6.140625" style="5" bestFit="1" customWidth="1"/>
    <col min="33" max="33" width="4.00390625" style="0" bestFit="1" customWidth="1"/>
    <col min="34" max="35" width="5.00390625" style="0" bestFit="1" customWidth="1"/>
    <col min="36" max="36" width="4.00390625" style="0" bestFit="1" customWidth="1"/>
    <col min="37" max="37" width="5.7109375" style="0" bestFit="1" customWidth="1"/>
    <col min="38" max="38" width="5.421875" style="0" bestFit="1" customWidth="1"/>
    <col min="39" max="39" width="8.140625" style="0" bestFit="1" customWidth="1"/>
    <col min="40" max="41" width="7.00390625" style="0" bestFit="1" customWidth="1"/>
    <col min="42" max="45" width="7.7109375" style="0" bestFit="1" customWidth="1"/>
    <col min="46" max="46" width="7.00390625" style="0" bestFit="1" customWidth="1"/>
    <col min="47" max="49" width="7.7109375" style="0" bestFit="1" customWidth="1"/>
    <col min="50" max="16384" width="8.8515625" style="0" customWidth="1"/>
  </cols>
  <sheetData>
    <row r="1" spans="1:49" ht="12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141</v>
      </c>
      <c r="K1" t="s">
        <v>61</v>
      </c>
      <c r="L1" t="s">
        <v>62</v>
      </c>
      <c r="M1" t="s">
        <v>63</v>
      </c>
      <c r="N1" t="s">
        <v>64</v>
      </c>
      <c r="O1" t="s">
        <v>65</v>
      </c>
      <c r="P1" t="s">
        <v>66</v>
      </c>
      <c r="Q1" t="s">
        <v>21</v>
      </c>
      <c r="R1" t="s">
        <v>22</v>
      </c>
      <c r="S1" t="s">
        <v>68</v>
      </c>
      <c r="T1" t="s">
        <v>68</v>
      </c>
      <c r="U1" t="s">
        <v>67</v>
      </c>
      <c r="V1" t="s">
        <v>63</v>
      </c>
      <c r="W1" t="s">
        <v>131</v>
      </c>
      <c r="X1" t="s">
        <v>28</v>
      </c>
      <c r="Y1" t="s">
        <v>29</v>
      </c>
      <c r="Z1" t="s">
        <v>49</v>
      </c>
      <c r="AA1" t="s">
        <v>70</v>
      </c>
      <c r="AB1" t="s">
        <v>44</v>
      </c>
      <c r="AC1" t="s">
        <v>111</v>
      </c>
      <c r="AD1" t="s">
        <v>113</v>
      </c>
      <c r="AE1" s="9" t="s">
        <v>31</v>
      </c>
      <c r="AF1" s="5" t="s">
        <v>112</v>
      </c>
      <c r="AG1" t="s">
        <v>114</v>
      </c>
      <c r="AH1" t="s">
        <v>32</v>
      </c>
      <c r="AI1" t="s">
        <v>115</v>
      </c>
      <c r="AJ1" t="s">
        <v>117</v>
      </c>
      <c r="AK1" t="s">
        <v>118</v>
      </c>
      <c r="AL1" t="s">
        <v>119</v>
      </c>
      <c r="AM1" t="s">
        <v>120</v>
      </c>
      <c r="AN1" t="s">
        <v>121</v>
      </c>
      <c r="AO1" t="s">
        <v>122</v>
      </c>
      <c r="AP1" t="s">
        <v>123</v>
      </c>
      <c r="AQ1" t="s">
        <v>124</v>
      </c>
      <c r="AR1" t="s">
        <v>125</v>
      </c>
      <c r="AS1" t="s">
        <v>116</v>
      </c>
      <c r="AT1" t="s">
        <v>126</v>
      </c>
      <c r="AU1" t="s">
        <v>127</v>
      </c>
      <c r="AV1" t="s">
        <v>128</v>
      </c>
      <c r="AW1" t="s">
        <v>129</v>
      </c>
    </row>
    <row r="2" spans="11:49" ht="12">
      <c r="K2" t="s">
        <v>30</v>
      </c>
      <c r="L2" t="s">
        <v>110</v>
      </c>
      <c r="M2" t="s">
        <v>109</v>
      </c>
      <c r="P2" t="s">
        <v>90</v>
      </c>
      <c r="S2" t="s">
        <v>90</v>
      </c>
      <c r="T2" t="s">
        <v>69</v>
      </c>
      <c r="V2" t="s">
        <v>109</v>
      </c>
      <c r="Z2" t="s">
        <v>50</v>
      </c>
      <c r="AA2" t="s">
        <v>51</v>
      </c>
      <c r="AB2" t="s">
        <v>45</v>
      </c>
      <c r="AC2" t="s">
        <v>25</v>
      </c>
      <c r="AD2" t="s">
        <v>25</v>
      </c>
      <c r="AE2" t="s">
        <v>25</v>
      </c>
      <c r="AF2" t="s">
        <v>25</v>
      </c>
      <c r="AG2" t="s">
        <v>25</v>
      </c>
      <c r="AH2" t="s">
        <v>25</v>
      </c>
      <c r="AI2" t="s">
        <v>25</v>
      </c>
      <c r="AJ2" t="s">
        <v>25</v>
      </c>
      <c r="AK2" t="s">
        <v>25</v>
      </c>
      <c r="AL2" t="s">
        <v>25</v>
      </c>
      <c r="AM2" t="s">
        <v>25</v>
      </c>
      <c r="AN2" t="s">
        <v>25</v>
      </c>
      <c r="AO2" t="s">
        <v>25</v>
      </c>
      <c r="AP2" t="s">
        <v>25</v>
      </c>
      <c r="AQ2" t="s">
        <v>25</v>
      </c>
      <c r="AR2" t="s">
        <v>25</v>
      </c>
      <c r="AS2" t="s">
        <v>25</v>
      </c>
      <c r="AT2" t="s">
        <v>25</v>
      </c>
      <c r="AU2" t="s">
        <v>25</v>
      </c>
      <c r="AV2" t="s">
        <v>25</v>
      </c>
      <c r="AW2" t="s">
        <v>25</v>
      </c>
    </row>
    <row r="3" spans="1:50" s="11" customFormat="1" ht="12">
      <c r="A3" s="11" t="s">
        <v>71</v>
      </c>
      <c r="B3" s="15">
        <v>38097</v>
      </c>
      <c r="D3" s="11">
        <v>493834</v>
      </c>
      <c r="E3" s="11">
        <v>4302388</v>
      </c>
      <c r="F3" s="11">
        <v>11742</v>
      </c>
      <c r="J3" s="11">
        <v>6.6</v>
      </c>
      <c r="L3" s="11">
        <v>17.6</v>
      </c>
      <c r="M3" s="16"/>
      <c r="N3" s="16"/>
      <c r="O3" s="17"/>
      <c r="P3" s="17"/>
      <c r="Q3" s="21"/>
      <c r="R3" s="21"/>
      <c r="S3" s="17"/>
      <c r="T3" s="17"/>
      <c r="U3" s="17"/>
      <c r="V3" s="16"/>
      <c r="W3" s="16"/>
      <c r="X3" s="16"/>
      <c r="Y3" s="16"/>
      <c r="Z3" s="16"/>
      <c r="AA3" s="16"/>
      <c r="AB3" s="16"/>
      <c r="AC3" s="11">
        <v>0.92</v>
      </c>
      <c r="AD3" s="11">
        <v>0.58</v>
      </c>
      <c r="AE3" s="18" t="s">
        <v>24</v>
      </c>
      <c r="AF3" s="18">
        <v>0.85</v>
      </c>
      <c r="AG3" s="11">
        <v>0.27</v>
      </c>
      <c r="AH3" s="11" t="s">
        <v>24</v>
      </c>
      <c r="AI3" s="11">
        <v>0.09</v>
      </c>
      <c r="AJ3" s="11">
        <v>0.05</v>
      </c>
      <c r="AK3" s="11">
        <v>0</v>
      </c>
      <c r="AL3" s="11">
        <v>1.1</v>
      </c>
      <c r="AM3" s="11">
        <v>0.37</v>
      </c>
      <c r="AN3" s="11">
        <v>0.008</v>
      </c>
      <c r="AO3" s="11">
        <v>0.0095</v>
      </c>
      <c r="AP3" s="11" t="s">
        <v>33</v>
      </c>
      <c r="AQ3" s="11" t="s">
        <v>33</v>
      </c>
      <c r="AR3" s="11">
        <v>0.0117</v>
      </c>
      <c r="AS3" s="11" t="s">
        <v>33</v>
      </c>
      <c r="AT3" s="11">
        <v>0.1314</v>
      </c>
      <c r="AU3" s="11" t="s">
        <v>33</v>
      </c>
      <c r="AV3" s="11" t="s">
        <v>33</v>
      </c>
      <c r="AW3" s="11">
        <v>0.0247</v>
      </c>
      <c r="AX3" s="19"/>
    </row>
    <row r="4" spans="1:50" s="11" customFormat="1" ht="12">
      <c r="A4" s="11" t="s">
        <v>72</v>
      </c>
      <c r="B4" s="15">
        <v>38097</v>
      </c>
      <c r="D4" s="11">
        <v>493842</v>
      </c>
      <c r="E4" s="11">
        <v>4302339</v>
      </c>
      <c r="F4" s="11">
        <v>11685</v>
      </c>
      <c r="J4" s="11">
        <v>6.3</v>
      </c>
      <c r="L4" s="11">
        <v>12.4</v>
      </c>
      <c r="M4" s="16"/>
      <c r="N4" s="16"/>
      <c r="O4" s="17"/>
      <c r="P4" s="17"/>
      <c r="Q4" s="21"/>
      <c r="R4" s="21"/>
      <c r="S4" s="17"/>
      <c r="T4" s="17"/>
      <c r="U4" s="17"/>
      <c r="V4" s="16"/>
      <c r="W4" s="16"/>
      <c r="X4" s="16"/>
      <c r="Y4" s="16"/>
      <c r="Z4" s="16"/>
      <c r="AA4" s="16"/>
      <c r="AB4" s="16"/>
      <c r="AC4" s="11">
        <v>1.17</v>
      </c>
      <c r="AD4" s="11">
        <v>0.64</v>
      </c>
      <c r="AE4" s="18" t="s">
        <v>24</v>
      </c>
      <c r="AF4" s="18">
        <v>0.12</v>
      </c>
      <c r="AG4" s="11">
        <v>0.26</v>
      </c>
      <c r="AH4" s="11" t="s">
        <v>24</v>
      </c>
      <c r="AI4" s="11">
        <v>0.03</v>
      </c>
      <c r="AJ4" s="11">
        <v>0.41</v>
      </c>
      <c r="AK4" s="11">
        <v>0</v>
      </c>
      <c r="AL4" s="11">
        <v>0.73</v>
      </c>
      <c r="AM4" s="11">
        <v>0.43</v>
      </c>
      <c r="AN4" s="11">
        <v>0.0045</v>
      </c>
      <c r="AO4" s="11">
        <v>0.0148</v>
      </c>
      <c r="AP4" s="11" t="s">
        <v>33</v>
      </c>
      <c r="AQ4" s="11">
        <v>0.0025</v>
      </c>
      <c r="AR4" s="11" t="s">
        <v>33</v>
      </c>
      <c r="AS4" s="11">
        <v>0.2315</v>
      </c>
      <c r="AT4" s="11">
        <v>0.1286</v>
      </c>
      <c r="AU4" s="11" t="s">
        <v>33</v>
      </c>
      <c r="AV4" s="11" t="s">
        <v>33</v>
      </c>
      <c r="AW4" s="11">
        <v>0.0166</v>
      </c>
      <c r="AX4" s="19"/>
    </row>
    <row r="5" spans="1:50" s="11" customFormat="1" ht="12">
      <c r="A5" s="11" t="s">
        <v>73</v>
      </c>
      <c r="B5" s="15">
        <v>38097</v>
      </c>
      <c r="D5" s="11">
        <v>493844</v>
      </c>
      <c r="E5" s="11">
        <v>4302333</v>
      </c>
      <c r="F5" s="11">
        <v>11698</v>
      </c>
      <c r="J5" s="11">
        <v>6.2</v>
      </c>
      <c r="L5" s="11">
        <v>9.1</v>
      </c>
      <c r="M5" s="16"/>
      <c r="N5" s="16"/>
      <c r="O5" s="17"/>
      <c r="P5" s="17"/>
      <c r="Q5" s="21"/>
      <c r="R5" s="21"/>
      <c r="S5" s="17"/>
      <c r="T5" s="17"/>
      <c r="U5" s="17"/>
      <c r="V5" s="16"/>
      <c r="W5" s="16"/>
      <c r="X5" s="16"/>
      <c r="Y5" s="16"/>
      <c r="Z5" s="16"/>
      <c r="AA5" s="16">
        <v>0.09946</v>
      </c>
      <c r="AB5" s="16">
        <v>0.025</v>
      </c>
      <c r="AC5" s="11">
        <v>0.88</v>
      </c>
      <c r="AD5" s="11">
        <v>0.47</v>
      </c>
      <c r="AE5" s="18">
        <v>0.12</v>
      </c>
      <c r="AF5" s="18" t="s">
        <v>24</v>
      </c>
      <c r="AG5" s="11">
        <v>0.27</v>
      </c>
      <c r="AH5" s="11">
        <v>0.02</v>
      </c>
      <c r="AI5" s="11">
        <v>0.08</v>
      </c>
      <c r="AJ5" s="11">
        <v>0.08</v>
      </c>
      <c r="AK5" s="11">
        <v>0</v>
      </c>
      <c r="AL5" s="11">
        <v>1.02</v>
      </c>
      <c r="AM5" s="11">
        <v>0.26</v>
      </c>
      <c r="AN5" s="11" t="s">
        <v>130</v>
      </c>
      <c r="AO5" s="11" t="s">
        <v>130</v>
      </c>
      <c r="AP5" s="11" t="s">
        <v>130</v>
      </c>
      <c r="AQ5" s="11" t="s">
        <v>130</v>
      </c>
      <c r="AR5" s="11" t="s">
        <v>130</v>
      </c>
      <c r="AS5" s="11" t="s">
        <v>130</v>
      </c>
      <c r="AT5" s="11" t="s">
        <v>130</v>
      </c>
      <c r="AU5" s="11" t="s">
        <v>130</v>
      </c>
      <c r="AV5" s="11" t="s">
        <v>130</v>
      </c>
      <c r="AW5" s="11" t="s">
        <v>130</v>
      </c>
      <c r="AX5" s="19"/>
    </row>
    <row r="6" spans="1:50" ht="12">
      <c r="A6" t="s">
        <v>74</v>
      </c>
      <c r="B6" s="4">
        <v>38097</v>
      </c>
      <c r="D6">
        <v>495728</v>
      </c>
      <c r="E6">
        <v>4308519</v>
      </c>
      <c r="F6">
        <v>9207</v>
      </c>
      <c r="I6">
        <v>9.1</v>
      </c>
      <c r="J6">
        <v>7.38</v>
      </c>
      <c r="K6">
        <v>65.6</v>
      </c>
      <c r="L6">
        <v>55.8</v>
      </c>
      <c r="M6">
        <v>8</v>
      </c>
      <c r="N6">
        <v>68</v>
      </c>
      <c r="O6" s="5"/>
      <c r="P6" s="5"/>
      <c r="Q6" s="5"/>
      <c r="R6" s="5"/>
      <c r="S6" s="8">
        <v>0.002799999999997738</v>
      </c>
      <c r="T6" s="8">
        <f>1000*S6</f>
        <v>2.799999999997738</v>
      </c>
      <c r="U6" s="8">
        <v>0.005666666666665303</v>
      </c>
      <c r="V6">
        <v>8</v>
      </c>
      <c r="X6">
        <v>6.6</v>
      </c>
      <c r="Y6">
        <v>7.13</v>
      </c>
      <c r="AA6" s="20">
        <v>0.566</v>
      </c>
      <c r="AB6" s="20">
        <v>0.041</v>
      </c>
      <c r="AC6" t="s">
        <v>86</v>
      </c>
      <c r="AD6">
        <v>19.28</v>
      </c>
      <c r="AE6" s="5">
        <v>0.12</v>
      </c>
      <c r="AF6" s="5" t="s">
        <v>24</v>
      </c>
      <c r="AG6">
        <v>1.18</v>
      </c>
      <c r="AH6">
        <v>0.56</v>
      </c>
      <c r="AI6">
        <v>1.3</v>
      </c>
      <c r="AJ6">
        <v>0.7</v>
      </c>
      <c r="AK6">
        <v>2.52</v>
      </c>
      <c r="AL6">
        <v>12.43</v>
      </c>
      <c r="AM6" t="s">
        <v>24</v>
      </c>
      <c r="AN6">
        <v>0.0369</v>
      </c>
      <c r="AO6">
        <v>0.0092</v>
      </c>
      <c r="AP6" t="s">
        <v>33</v>
      </c>
      <c r="AQ6" t="s">
        <v>33</v>
      </c>
      <c r="AR6">
        <v>1.049</v>
      </c>
      <c r="AS6">
        <v>0.1683</v>
      </c>
      <c r="AT6">
        <v>3.579</v>
      </c>
      <c r="AU6" t="s">
        <v>33</v>
      </c>
      <c r="AV6">
        <v>0.0496</v>
      </c>
      <c r="AW6">
        <v>0.0065</v>
      </c>
      <c r="AX6" s="1"/>
    </row>
    <row r="7" spans="1:50" ht="12">
      <c r="A7" t="s">
        <v>75</v>
      </c>
      <c r="B7" s="4">
        <v>38097</v>
      </c>
      <c r="D7">
        <v>495433</v>
      </c>
      <c r="E7">
        <v>4308684</v>
      </c>
      <c r="F7">
        <v>9335</v>
      </c>
      <c r="I7">
        <v>6</v>
      </c>
      <c r="J7">
        <v>7.5</v>
      </c>
      <c r="K7">
        <v>57.8</v>
      </c>
      <c r="L7">
        <v>51.8</v>
      </c>
      <c r="M7">
        <v>8.51</v>
      </c>
      <c r="N7">
        <v>68.1</v>
      </c>
      <c r="O7" s="5"/>
      <c r="P7" s="5"/>
      <c r="Q7" s="5"/>
      <c r="R7" s="5"/>
      <c r="S7" s="8">
        <v>0.0007666666666651093</v>
      </c>
      <c r="T7" s="8">
        <f aca="true" t="shared" si="0" ref="T7:T19">1000*S7</f>
        <v>0.7666666666651093</v>
      </c>
      <c r="U7" s="8">
        <v>0.0010999999999986205</v>
      </c>
      <c r="V7">
        <v>8.51</v>
      </c>
      <c r="W7">
        <v>8.3</v>
      </c>
      <c r="X7">
        <v>7.35</v>
      </c>
      <c r="Y7">
        <v>7.43</v>
      </c>
      <c r="AA7" s="20">
        <v>0.531</v>
      </c>
      <c r="AB7" s="20">
        <v>0.041</v>
      </c>
      <c r="AC7" t="s">
        <v>86</v>
      </c>
      <c r="AD7">
        <v>17.86</v>
      </c>
      <c r="AE7" s="5" t="s">
        <v>24</v>
      </c>
      <c r="AF7" s="5" t="s">
        <v>24</v>
      </c>
      <c r="AG7">
        <v>1.03</v>
      </c>
      <c r="AH7">
        <v>0.43</v>
      </c>
      <c r="AI7">
        <v>1.27</v>
      </c>
      <c r="AJ7">
        <v>0.67</v>
      </c>
      <c r="AK7">
        <v>2.45</v>
      </c>
      <c r="AL7">
        <v>11.75</v>
      </c>
      <c r="AM7" t="s">
        <v>24</v>
      </c>
      <c r="AN7">
        <v>0.015</v>
      </c>
      <c r="AO7">
        <v>0.0146</v>
      </c>
      <c r="AP7" t="s">
        <v>33</v>
      </c>
      <c r="AQ7">
        <v>0.0157</v>
      </c>
      <c r="AR7">
        <v>0.4323</v>
      </c>
      <c r="AS7">
        <v>0.1162</v>
      </c>
      <c r="AT7">
        <v>3.543</v>
      </c>
      <c r="AU7" t="s">
        <v>33</v>
      </c>
      <c r="AV7">
        <v>0.1651</v>
      </c>
      <c r="AW7">
        <v>0.0034</v>
      </c>
      <c r="AX7" s="1"/>
    </row>
    <row r="8" spans="1:50" ht="12">
      <c r="A8" t="s">
        <v>76</v>
      </c>
      <c r="B8" s="4">
        <v>38097</v>
      </c>
      <c r="D8">
        <v>492657</v>
      </c>
      <c r="E8">
        <v>4307314</v>
      </c>
      <c r="F8">
        <v>9364</v>
      </c>
      <c r="G8">
        <v>2.5</v>
      </c>
      <c r="H8">
        <v>2.4</v>
      </c>
      <c r="I8">
        <v>11.6</v>
      </c>
      <c r="J8">
        <v>6.8</v>
      </c>
      <c r="K8">
        <v>52.5</v>
      </c>
      <c r="L8">
        <v>43</v>
      </c>
      <c r="M8">
        <v>7.08</v>
      </c>
      <c r="N8">
        <v>65.1</v>
      </c>
      <c r="O8" s="5"/>
      <c r="P8" s="5"/>
      <c r="Q8" s="5"/>
      <c r="R8" s="5"/>
      <c r="S8" s="8">
        <v>-1.115824735849665E-17</v>
      </c>
      <c r="T8" s="8">
        <f t="shared" si="0"/>
        <v>-1.115824735849665E-14</v>
      </c>
      <c r="U8" s="8">
        <v>0.0012333333333316432</v>
      </c>
      <c r="V8">
        <v>7.08</v>
      </c>
      <c r="W8">
        <v>6.85</v>
      </c>
      <c r="X8">
        <v>6.35</v>
      </c>
      <c r="Y8">
        <v>7.3</v>
      </c>
      <c r="AA8" s="14">
        <v>0.365</v>
      </c>
      <c r="AB8" s="14">
        <v>0.032</v>
      </c>
      <c r="AC8" t="s">
        <v>86</v>
      </c>
      <c r="AD8">
        <v>7.54</v>
      </c>
      <c r="AE8" s="5" t="s">
        <v>24</v>
      </c>
      <c r="AF8" s="5" t="s">
        <v>24</v>
      </c>
      <c r="AG8">
        <v>1.3</v>
      </c>
      <c r="AH8">
        <v>3.38</v>
      </c>
      <c r="AI8">
        <v>4.99</v>
      </c>
      <c r="AJ8">
        <v>2.67</v>
      </c>
      <c r="AK8">
        <v>0.68</v>
      </c>
      <c r="AL8">
        <v>7.47</v>
      </c>
      <c r="AM8" t="s">
        <v>24</v>
      </c>
      <c r="AN8" t="s">
        <v>130</v>
      </c>
      <c r="AO8" t="s">
        <v>130</v>
      </c>
      <c r="AP8" t="s">
        <v>130</v>
      </c>
      <c r="AQ8" t="s">
        <v>130</v>
      </c>
      <c r="AR8" t="s">
        <v>130</v>
      </c>
      <c r="AS8" t="s">
        <v>130</v>
      </c>
      <c r="AT8" t="s">
        <v>130</v>
      </c>
      <c r="AU8" t="s">
        <v>130</v>
      </c>
      <c r="AV8" t="s">
        <v>130</v>
      </c>
      <c r="AW8" t="s">
        <v>130</v>
      </c>
      <c r="AX8" s="1"/>
    </row>
    <row r="9" spans="1:50" ht="12">
      <c r="A9" t="s">
        <v>77</v>
      </c>
      <c r="B9" s="4">
        <v>38097</v>
      </c>
      <c r="D9">
        <v>500703</v>
      </c>
      <c r="E9">
        <v>4305528</v>
      </c>
      <c r="F9">
        <v>8582</v>
      </c>
      <c r="G9">
        <v>2.9</v>
      </c>
      <c r="H9">
        <v>1.048</v>
      </c>
      <c r="I9">
        <v>8.5</v>
      </c>
      <c r="J9">
        <v>7.32</v>
      </c>
      <c r="K9">
        <v>79.3</v>
      </c>
      <c r="L9">
        <v>115.8</v>
      </c>
      <c r="M9">
        <v>7.5</v>
      </c>
      <c r="O9" s="5">
        <v>217</v>
      </c>
      <c r="P9" s="5" t="s">
        <v>133</v>
      </c>
      <c r="Q9" s="5">
        <v>10</v>
      </c>
      <c r="R9" s="5">
        <v>3</v>
      </c>
      <c r="S9" s="8">
        <v>0.005899999999999264</v>
      </c>
      <c r="T9" s="8">
        <f t="shared" si="0"/>
        <v>5.899999999999264</v>
      </c>
      <c r="U9" s="8">
        <v>0.01640000000000441</v>
      </c>
      <c r="V9">
        <v>7.5</v>
      </c>
      <c r="X9">
        <v>7.15</v>
      </c>
      <c r="Y9">
        <v>6.51</v>
      </c>
      <c r="AA9" s="14">
        <v>0.564</v>
      </c>
      <c r="AB9" s="14">
        <v>0.049</v>
      </c>
      <c r="AC9" t="s">
        <v>86</v>
      </c>
      <c r="AD9">
        <v>9.36</v>
      </c>
      <c r="AE9" s="5">
        <v>0.29</v>
      </c>
      <c r="AF9" s="5" t="s">
        <v>24</v>
      </c>
      <c r="AG9">
        <v>6.19</v>
      </c>
      <c r="AH9">
        <v>3.32</v>
      </c>
      <c r="AI9">
        <v>8.53</v>
      </c>
      <c r="AJ9">
        <v>2</v>
      </c>
      <c r="AK9">
        <v>1.22</v>
      </c>
      <c r="AL9">
        <v>12.45</v>
      </c>
      <c r="AM9" t="s">
        <v>24</v>
      </c>
      <c r="AN9">
        <v>0.0442</v>
      </c>
      <c r="AO9">
        <v>0.0705</v>
      </c>
      <c r="AP9" t="s">
        <v>33</v>
      </c>
      <c r="AQ9">
        <v>0.0013</v>
      </c>
      <c r="AR9">
        <v>4.96</v>
      </c>
      <c r="AS9">
        <v>1.361</v>
      </c>
      <c r="AT9">
        <v>1.91</v>
      </c>
      <c r="AU9" t="s">
        <v>33</v>
      </c>
      <c r="AV9">
        <v>0.2867</v>
      </c>
      <c r="AW9" t="s">
        <v>33</v>
      </c>
      <c r="AX9" s="1"/>
    </row>
    <row r="10" spans="1:50" ht="12">
      <c r="A10" t="s">
        <v>20</v>
      </c>
      <c r="B10" s="4">
        <v>38097</v>
      </c>
      <c r="D10">
        <v>502439</v>
      </c>
      <c r="E10">
        <v>4305323</v>
      </c>
      <c r="F10">
        <v>7441</v>
      </c>
      <c r="G10">
        <v>1.9</v>
      </c>
      <c r="H10">
        <v>3.35</v>
      </c>
      <c r="I10">
        <v>12.2</v>
      </c>
      <c r="J10">
        <v>8.37</v>
      </c>
      <c r="K10">
        <v>224.4</v>
      </c>
      <c r="L10">
        <v>297</v>
      </c>
      <c r="M10">
        <v>8.5</v>
      </c>
      <c r="N10">
        <v>79</v>
      </c>
      <c r="O10" s="5" t="s">
        <v>134</v>
      </c>
      <c r="P10" s="5">
        <v>181</v>
      </c>
      <c r="Q10" s="5">
        <v>124</v>
      </c>
      <c r="R10" s="5">
        <v>30</v>
      </c>
      <c r="S10" s="8">
        <v>0.010366666666665624</v>
      </c>
      <c r="T10" s="8">
        <f t="shared" si="0"/>
        <v>10.366666666665624</v>
      </c>
      <c r="U10" s="8">
        <v>0.020133333333324305</v>
      </c>
      <c r="V10">
        <v>8.5</v>
      </c>
      <c r="W10">
        <v>8.1</v>
      </c>
      <c r="X10">
        <v>7.18</v>
      </c>
      <c r="Y10">
        <v>7.35</v>
      </c>
      <c r="AA10" s="14">
        <v>1.7</v>
      </c>
      <c r="AB10" s="14">
        <v>0.095</v>
      </c>
      <c r="AC10" t="s">
        <v>86</v>
      </c>
      <c r="AD10">
        <v>23.74</v>
      </c>
      <c r="AE10" s="5">
        <v>0.18</v>
      </c>
      <c r="AF10" s="5" t="s">
        <v>24</v>
      </c>
      <c r="AG10">
        <v>32.46</v>
      </c>
      <c r="AH10">
        <v>2.15</v>
      </c>
      <c r="AI10">
        <v>14.25</v>
      </c>
      <c r="AJ10">
        <v>2.54</v>
      </c>
      <c r="AK10">
        <v>6.24</v>
      </c>
      <c r="AL10">
        <v>35.8</v>
      </c>
      <c r="AM10" t="s">
        <v>24</v>
      </c>
      <c r="AN10">
        <v>0.0598</v>
      </c>
      <c r="AO10">
        <v>0.0564</v>
      </c>
      <c r="AP10" t="s">
        <v>33</v>
      </c>
      <c r="AQ10">
        <v>0.0693</v>
      </c>
      <c r="AR10">
        <v>3.7</v>
      </c>
      <c r="AS10">
        <v>1.744</v>
      </c>
      <c r="AT10">
        <v>8.394</v>
      </c>
      <c r="AU10" t="s">
        <v>33</v>
      </c>
      <c r="AV10">
        <v>0.2151</v>
      </c>
      <c r="AW10">
        <v>0.0002</v>
      </c>
      <c r="AX10" s="1"/>
    </row>
    <row r="11" spans="1:50" ht="12">
      <c r="A11" t="s">
        <v>79</v>
      </c>
      <c r="B11" s="4">
        <v>38097</v>
      </c>
      <c r="D11">
        <v>506173</v>
      </c>
      <c r="E11">
        <v>4302650</v>
      </c>
      <c r="F11">
        <v>6739</v>
      </c>
      <c r="G11">
        <v>13</v>
      </c>
      <c r="H11">
        <v>5.4</v>
      </c>
      <c r="I11">
        <v>11.3</v>
      </c>
      <c r="J11">
        <v>8.54</v>
      </c>
      <c r="K11">
        <v>218.4</v>
      </c>
      <c r="L11">
        <v>295.8</v>
      </c>
      <c r="M11">
        <v>7.67</v>
      </c>
      <c r="N11">
        <v>75.1</v>
      </c>
      <c r="O11" s="5">
        <v>282</v>
      </c>
      <c r="P11" s="5" t="s">
        <v>135</v>
      </c>
      <c r="Q11" s="5">
        <v>66</v>
      </c>
      <c r="R11" s="5">
        <f>38+18</f>
        <v>56</v>
      </c>
      <c r="S11" s="8">
        <v>0.004333333333332685</v>
      </c>
      <c r="T11" s="8">
        <f t="shared" si="0"/>
        <v>4.3333333333326856</v>
      </c>
      <c r="U11" s="8">
        <v>0.006633333333335638</v>
      </c>
      <c r="V11">
        <v>7.67</v>
      </c>
      <c r="X11">
        <v>6.65</v>
      </c>
      <c r="Z11">
        <v>2</v>
      </c>
      <c r="AA11" s="14">
        <v>1.4</v>
      </c>
      <c r="AB11" s="14">
        <v>0.077</v>
      </c>
      <c r="AC11" t="s">
        <v>86</v>
      </c>
      <c r="AD11">
        <v>18.54</v>
      </c>
      <c r="AE11" s="5">
        <v>0.13</v>
      </c>
      <c r="AF11" s="5" t="s">
        <v>24</v>
      </c>
      <c r="AG11">
        <v>38.33</v>
      </c>
      <c r="AH11">
        <v>2.4</v>
      </c>
      <c r="AI11">
        <v>16.11</v>
      </c>
      <c r="AJ11">
        <v>2.24</v>
      </c>
      <c r="AK11">
        <v>5.17</v>
      </c>
      <c r="AL11">
        <v>30.43</v>
      </c>
      <c r="AM11" t="s">
        <v>24</v>
      </c>
      <c r="AN11">
        <v>0.0094</v>
      </c>
      <c r="AO11">
        <v>0.0004</v>
      </c>
      <c r="AP11" t="s">
        <v>33</v>
      </c>
      <c r="AQ11">
        <v>0.0327</v>
      </c>
      <c r="AR11">
        <v>3.204</v>
      </c>
      <c r="AS11">
        <v>1.482</v>
      </c>
      <c r="AT11">
        <v>6.886</v>
      </c>
      <c r="AU11" t="s">
        <v>33</v>
      </c>
      <c r="AV11">
        <v>0.1845</v>
      </c>
      <c r="AW11" t="s">
        <v>33</v>
      </c>
      <c r="AX11" s="1"/>
    </row>
    <row r="12" spans="1:50" ht="12">
      <c r="A12" t="s">
        <v>80</v>
      </c>
      <c r="B12" s="4">
        <v>38097</v>
      </c>
      <c r="D12">
        <v>509439</v>
      </c>
      <c r="E12">
        <v>4300881</v>
      </c>
      <c r="F12">
        <v>6238</v>
      </c>
      <c r="G12">
        <v>3</v>
      </c>
      <c r="H12">
        <v>5.2</v>
      </c>
      <c r="I12">
        <v>10.8</v>
      </c>
      <c r="J12">
        <v>8.33</v>
      </c>
      <c r="K12">
        <v>211.1</v>
      </c>
      <c r="L12">
        <v>288</v>
      </c>
      <c r="M12">
        <v>8.63</v>
      </c>
      <c r="N12">
        <v>77.9</v>
      </c>
      <c r="O12" s="5"/>
      <c r="P12" s="5"/>
      <c r="Q12" s="5"/>
      <c r="R12" s="5"/>
      <c r="S12" s="8">
        <v>0.007633333333334535</v>
      </c>
      <c r="T12" s="8">
        <f t="shared" si="0"/>
        <v>7.6333333333345355</v>
      </c>
      <c r="U12" s="8">
        <v>0.007066666666669145</v>
      </c>
      <c r="V12">
        <v>8.63</v>
      </c>
      <c r="Y12">
        <v>7</v>
      </c>
      <c r="Z12">
        <v>17</v>
      </c>
      <c r="AA12" s="14">
        <v>1.67</v>
      </c>
      <c r="AB12" s="14">
        <v>0.15</v>
      </c>
      <c r="AC12" t="s">
        <v>86</v>
      </c>
      <c r="AD12">
        <v>16.42</v>
      </c>
      <c r="AE12" s="5" t="s">
        <v>24</v>
      </c>
      <c r="AF12" s="5" t="s">
        <v>24</v>
      </c>
      <c r="AG12">
        <v>27.22</v>
      </c>
      <c r="AH12">
        <v>2.88</v>
      </c>
      <c r="AI12">
        <v>17.94</v>
      </c>
      <c r="AJ12">
        <v>3.02</v>
      </c>
      <c r="AK12">
        <v>5.2</v>
      </c>
      <c r="AL12">
        <v>28.35</v>
      </c>
      <c r="AM12" t="s">
        <v>24</v>
      </c>
      <c r="AN12">
        <v>0.0255</v>
      </c>
      <c r="AO12">
        <v>0.0079</v>
      </c>
      <c r="AP12" t="s">
        <v>33</v>
      </c>
      <c r="AQ12">
        <v>0.0094</v>
      </c>
      <c r="AR12">
        <v>3.547</v>
      </c>
      <c r="AS12">
        <v>2.224</v>
      </c>
      <c r="AT12">
        <v>6.885</v>
      </c>
      <c r="AU12" t="s">
        <v>33</v>
      </c>
      <c r="AV12">
        <v>0.2029</v>
      </c>
      <c r="AW12" t="s">
        <v>33</v>
      </c>
      <c r="AX12" s="1"/>
    </row>
    <row r="13" spans="1:50" ht="12">
      <c r="A13" t="s">
        <v>23</v>
      </c>
      <c r="B13" s="4">
        <v>38097</v>
      </c>
      <c r="D13">
        <v>507784</v>
      </c>
      <c r="E13">
        <v>4298454</v>
      </c>
      <c r="F13">
        <v>6868</v>
      </c>
      <c r="G13">
        <v>12</v>
      </c>
      <c r="H13">
        <v>2.4</v>
      </c>
      <c r="I13">
        <v>6.7</v>
      </c>
      <c r="J13">
        <v>7.57</v>
      </c>
      <c r="K13">
        <v>58.7</v>
      </c>
      <c r="L13">
        <v>51.8</v>
      </c>
      <c r="M13">
        <v>8.51</v>
      </c>
      <c r="N13">
        <v>69.5</v>
      </c>
      <c r="O13" s="5" t="s">
        <v>136</v>
      </c>
      <c r="P13" s="5" t="s">
        <v>137</v>
      </c>
      <c r="Q13" s="5">
        <v>12</v>
      </c>
      <c r="R13" s="5">
        <v>5</v>
      </c>
      <c r="S13" s="8">
        <v>0.0012333333333333417</v>
      </c>
      <c r="T13" s="8">
        <f t="shared" si="0"/>
        <v>1.2333333333333416</v>
      </c>
      <c r="U13" s="8">
        <v>0</v>
      </c>
      <c r="V13">
        <v>8.51</v>
      </c>
      <c r="W13">
        <v>9</v>
      </c>
      <c r="X13">
        <v>7.1</v>
      </c>
      <c r="Y13">
        <v>7.85</v>
      </c>
      <c r="AA13" s="14">
        <v>0.464</v>
      </c>
      <c r="AB13" s="14">
        <v>0.022</v>
      </c>
      <c r="AC13" t="s">
        <v>86</v>
      </c>
      <c r="AD13">
        <v>8.95</v>
      </c>
      <c r="AE13" s="5">
        <v>0.11</v>
      </c>
      <c r="AF13" s="5" t="s">
        <v>24</v>
      </c>
      <c r="AG13">
        <v>3.7</v>
      </c>
      <c r="AH13">
        <v>2.86</v>
      </c>
      <c r="AI13">
        <v>4.52</v>
      </c>
      <c r="AJ13">
        <v>2.58</v>
      </c>
      <c r="AK13">
        <v>1.3</v>
      </c>
      <c r="AL13">
        <v>9.56</v>
      </c>
      <c r="AM13" t="s">
        <v>24</v>
      </c>
      <c r="AN13">
        <v>0.0065</v>
      </c>
      <c r="AO13">
        <v>0.0496</v>
      </c>
      <c r="AP13" t="s">
        <v>33</v>
      </c>
      <c r="AQ13">
        <v>0.0044</v>
      </c>
      <c r="AR13">
        <v>4.263</v>
      </c>
      <c r="AS13">
        <v>1.828</v>
      </c>
      <c r="AT13">
        <v>1.922</v>
      </c>
      <c r="AU13" t="s">
        <v>33</v>
      </c>
      <c r="AV13">
        <v>0.2371</v>
      </c>
      <c r="AW13">
        <v>0.0183</v>
      </c>
      <c r="AX13" s="1"/>
    </row>
    <row r="14" spans="1:50" ht="12">
      <c r="A14" t="s">
        <v>82</v>
      </c>
      <c r="B14" s="4">
        <v>38097</v>
      </c>
      <c r="D14">
        <v>507024</v>
      </c>
      <c r="E14">
        <v>4300930</v>
      </c>
      <c r="F14">
        <v>6345</v>
      </c>
      <c r="I14">
        <v>12.5</v>
      </c>
      <c r="J14">
        <v>6.04</v>
      </c>
      <c r="K14">
        <v>2556</v>
      </c>
      <c r="L14">
        <v>3350</v>
      </c>
      <c r="O14" s="5"/>
      <c r="P14" s="5"/>
      <c r="Q14" s="5"/>
      <c r="R14" s="5"/>
      <c r="S14" s="8">
        <v>0.14303333333333265</v>
      </c>
      <c r="T14" s="8">
        <f t="shared" si="0"/>
        <v>143.03333333333265</v>
      </c>
      <c r="U14" s="8">
        <v>0.42916666666666475</v>
      </c>
      <c r="AA14" s="14">
        <v>37</v>
      </c>
      <c r="AB14" s="14">
        <v>0.9</v>
      </c>
      <c r="AC14" t="s">
        <v>86</v>
      </c>
      <c r="AD14">
        <v>166</v>
      </c>
      <c r="AE14" s="5" t="s">
        <v>24</v>
      </c>
      <c r="AF14" s="5">
        <v>45</v>
      </c>
      <c r="AG14">
        <v>169</v>
      </c>
      <c r="AH14">
        <v>4</v>
      </c>
      <c r="AI14">
        <f>38.17*100</f>
        <v>3817</v>
      </c>
      <c r="AJ14">
        <v>592</v>
      </c>
      <c r="AK14">
        <v>806</v>
      </c>
      <c r="AL14">
        <v>4007</v>
      </c>
      <c r="AM14" t="s">
        <v>24</v>
      </c>
      <c r="AN14">
        <v>0.267</v>
      </c>
      <c r="AO14">
        <v>0.0239</v>
      </c>
      <c r="AP14">
        <v>0.4119</v>
      </c>
      <c r="AQ14">
        <v>0.7688</v>
      </c>
      <c r="AR14">
        <v>8.645</v>
      </c>
      <c r="AS14">
        <v>43.95</v>
      </c>
      <c r="AT14" s="2" t="s">
        <v>130</v>
      </c>
      <c r="AU14" t="s">
        <v>33</v>
      </c>
      <c r="AV14">
        <v>0.5699</v>
      </c>
      <c r="AW14">
        <v>0.1117</v>
      </c>
      <c r="AX14" s="1"/>
    </row>
    <row r="15" spans="1:50" ht="12">
      <c r="A15" t="s">
        <v>83</v>
      </c>
      <c r="B15" s="4">
        <v>38097</v>
      </c>
      <c r="D15">
        <v>513231</v>
      </c>
      <c r="E15">
        <v>4298214</v>
      </c>
      <c r="F15">
        <v>6022</v>
      </c>
      <c r="G15">
        <v>1</v>
      </c>
      <c r="H15">
        <v>5.4</v>
      </c>
      <c r="I15">
        <v>14.2</v>
      </c>
      <c r="J15">
        <v>8.67</v>
      </c>
      <c r="K15">
        <v>394.3</v>
      </c>
      <c r="L15">
        <v>498.5</v>
      </c>
      <c r="M15">
        <v>7.97</v>
      </c>
      <c r="N15">
        <v>77.9</v>
      </c>
      <c r="O15" s="5"/>
      <c r="P15" s="5"/>
      <c r="Q15" s="5"/>
      <c r="R15" s="5"/>
      <c r="S15" s="8">
        <v>0.017066666666662525</v>
      </c>
      <c r="T15" s="8">
        <f t="shared" si="0"/>
        <v>17.066666666662524</v>
      </c>
      <c r="U15" s="8">
        <v>0.052066666666661376</v>
      </c>
      <c r="V15">
        <v>7.97</v>
      </c>
      <c r="X15">
        <v>7.2</v>
      </c>
      <c r="AA15" s="14">
        <v>2.18</v>
      </c>
      <c r="AB15" s="14">
        <v>0.019</v>
      </c>
      <c r="AC15" t="s">
        <v>86</v>
      </c>
      <c r="AD15">
        <v>92</v>
      </c>
      <c r="AE15" s="5" t="s">
        <v>24</v>
      </c>
      <c r="AF15" s="5" t="s">
        <v>24</v>
      </c>
      <c r="AG15">
        <v>44</v>
      </c>
      <c r="AH15">
        <v>3</v>
      </c>
      <c r="AI15">
        <f>0.36*100</f>
        <v>36</v>
      </c>
      <c r="AJ15">
        <f>0.02*100</f>
        <v>2</v>
      </c>
      <c r="AK15">
        <f>0.08*100</f>
        <v>8</v>
      </c>
      <c r="AL15">
        <f>0.66*100</f>
        <v>66</v>
      </c>
      <c r="AM15" t="s">
        <v>24</v>
      </c>
      <c r="AN15">
        <v>0.0383</v>
      </c>
      <c r="AO15">
        <v>0.007</v>
      </c>
      <c r="AP15" t="s">
        <v>33</v>
      </c>
      <c r="AQ15">
        <v>0.0485</v>
      </c>
      <c r="AR15">
        <v>3.379</v>
      </c>
      <c r="AS15">
        <v>4.607</v>
      </c>
      <c r="AT15">
        <v>17.05</v>
      </c>
      <c r="AU15" t="s">
        <v>33</v>
      </c>
      <c r="AV15">
        <v>0.1991</v>
      </c>
      <c r="AW15">
        <v>0.0283</v>
      </c>
      <c r="AX15" s="1"/>
    </row>
    <row r="16" spans="1:50" ht="12">
      <c r="A16" t="s">
        <v>84</v>
      </c>
      <c r="B16" s="4">
        <v>38097</v>
      </c>
      <c r="D16">
        <v>513664</v>
      </c>
      <c r="E16">
        <v>4297857</v>
      </c>
      <c r="F16">
        <v>5990</v>
      </c>
      <c r="G16">
        <v>1</v>
      </c>
      <c r="H16">
        <v>8.2</v>
      </c>
      <c r="I16">
        <v>15.4</v>
      </c>
      <c r="J16">
        <v>8.69</v>
      </c>
      <c r="K16">
        <v>447.5</v>
      </c>
      <c r="L16">
        <v>549</v>
      </c>
      <c r="M16">
        <v>8.84</v>
      </c>
      <c r="N16">
        <v>88.5</v>
      </c>
      <c r="O16" s="5" t="s">
        <v>138</v>
      </c>
      <c r="P16" s="5">
        <v>294</v>
      </c>
      <c r="Q16" s="5">
        <v>32</v>
      </c>
      <c r="R16" s="5">
        <v>1</v>
      </c>
      <c r="S16" s="8">
        <v>0.017000000000000622</v>
      </c>
      <c r="T16" s="8">
        <f t="shared" si="0"/>
        <v>17.00000000000062</v>
      </c>
      <c r="U16" s="8">
        <v>0.052133333333334995</v>
      </c>
      <c r="V16">
        <v>8.84</v>
      </c>
      <c r="W16">
        <v>9.47</v>
      </c>
      <c r="X16">
        <v>6.8</v>
      </c>
      <c r="AA16" s="14">
        <v>2.24</v>
      </c>
      <c r="AB16" s="14">
        <v>0.051</v>
      </c>
      <c r="AC16" t="s">
        <v>86</v>
      </c>
      <c r="AD16">
        <v>91</v>
      </c>
      <c r="AE16" s="5" t="s">
        <v>24</v>
      </c>
      <c r="AF16" s="5" t="s">
        <v>24</v>
      </c>
      <c r="AG16">
        <v>46</v>
      </c>
      <c r="AH16">
        <v>4</v>
      </c>
      <c r="AI16">
        <f>0.33*100</f>
        <v>33</v>
      </c>
      <c r="AJ16">
        <v>4</v>
      </c>
      <c r="AK16">
        <v>5</v>
      </c>
      <c r="AL16">
        <v>62</v>
      </c>
      <c r="AM16" t="s">
        <v>24</v>
      </c>
      <c r="AN16">
        <v>0.1279</v>
      </c>
      <c r="AO16">
        <v>0.02</v>
      </c>
      <c r="AP16">
        <v>0.0201</v>
      </c>
      <c r="AQ16">
        <v>0.0869</v>
      </c>
      <c r="AR16">
        <v>3.364</v>
      </c>
      <c r="AS16">
        <v>3.913</v>
      </c>
      <c r="AT16">
        <v>17.58</v>
      </c>
      <c r="AU16" t="s">
        <v>33</v>
      </c>
      <c r="AV16">
        <v>0.2254</v>
      </c>
      <c r="AW16">
        <v>0.0546</v>
      </c>
      <c r="AX16" s="1"/>
    </row>
    <row r="17" spans="1:50" ht="12">
      <c r="A17" t="s">
        <v>85</v>
      </c>
      <c r="B17" s="4">
        <v>38097</v>
      </c>
      <c r="D17">
        <v>514490</v>
      </c>
      <c r="E17">
        <v>4297497</v>
      </c>
      <c r="F17">
        <v>5962</v>
      </c>
      <c r="G17">
        <v>3</v>
      </c>
      <c r="H17">
        <v>27.65</v>
      </c>
      <c r="I17">
        <v>18.7</v>
      </c>
      <c r="J17">
        <v>8.38</v>
      </c>
      <c r="K17">
        <v>615</v>
      </c>
      <c r="L17">
        <v>701</v>
      </c>
      <c r="M17">
        <v>7.11</v>
      </c>
      <c r="N17">
        <v>77.6</v>
      </c>
      <c r="O17" s="5" t="s">
        <v>139</v>
      </c>
      <c r="P17" s="5" t="s">
        <v>140</v>
      </c>
      <c r="Q17" s="5">
        <v>4</v>
      </c>
      <c r="R17" s="5">
        <v>0</v>
      </c>
      <c r="S17" s="8">
        <v>0.03516666666666662</v>
      </c>
      <c r="T17" s="8">
        <f t="shared" si="0"/>
        <v>35.166666666666615</v>
      </c>
      <c r="U17" s="8">
        <v>0.07990000000000445</v>
      </c>
      <c r="V17">
        <v>7.11</v>
      </c>
      <c r="W17">
        <v>6.76</v>
      </c>
      <c r="X17">
        <v>5.9</v>
      </c>
      <c r="Y17">
        <v>6.15</v>
      </c>
      <c r="AA17" s="14">
        <v>2.92</v>
      </c>
      <c r="AB17" s="14">
        <v>0.083</v>
      </c>
      <c r="AC17" t="s">
        <v>86</v>
      </c>
      <c r="AD17">
        <v>155.3</v>
      </c>
      <c r="AE17" s="5">
        <v>1.7</v>
      </c>
      <c r="AF17" s="5">
        <v>1.2</v>
      </c>
      <c r="AG17">
        <v>42.5</v>
      </c>
      <c r="AH17">
        <v>1.2</v>
      </c>
      <c r="AI17">
        <v>46.8</v>
      </c>
      <c r="AJ17">
        <v>6.1</v>
      </c>
      <c r="AK17">
        <v>14.7</v>
      </c>
      <c r="AL17">
        <v>82.8</v>
      </c>
      <c r="AM17" t="s">
        <v>24</v>
      </c>
      <c r="AN17">
        <v>0.0175</v>
      </c>
      <c r="AO17">
        <v>0.0009</v>
      </c>
      <c r="AP17">
        <v>0.0611</v>
      </c>
      <c r="AQ17">
        <v>0.1058</v>
      </c>
      <c r="AR17">
        <v>5.044</v>
      </c>
      <c r="AS17">
        <v>4.955</v>
      </c>
      <c r="AT17">
        <v>19.55</v>
      </c>
      <c r="AU17" t="s">
        <v>33</v>
      </c>
      <c r="AV17">
        <v>0.3006</v>
      </c>
      <c r="AW17">
        <v>0.0181</v>
      </c>
      <c r="AX17" s="1"/>
    </row>
    <row r="18" spans="1:50" ht="12">
      <c r="A18" t="s">
        <v>88</v>
      </c>
      <c r="B18" s="4">
        <v>38097</v>
      </c>
      <c r="D18">
        <v>515452</v>
      </c>
      <c r="E18">
        <v>4296190</v>
      </c>
      <c r="F18">
        <v>5905</v>
      </c>
      <c r="G18">
        <v>1</v>
      </c>
      <c r="H18">
        <v>12.4</v>
      </c>
      <c r="I18">
        <v>18.6</v>
      </c>
      <c r="J18">
        <v>8.2</v>
      </c>
      <c r="K18">
        <v>623</v>
      </c>
      <c r="L18">
        <v>712</v>
      </c>
      <c r="M18">
        <v>7.31</v>
      </c>
      <c r="N18">
        <v>78.3</v>
      </c>
      <c r="O18" s="5"/>
      <c r="P18" s="5"/>
      <c r="Q18" s="5"/>
      <c r="R18" s="5"/>
      <c r="S18" s="8">
        <v>0.021066666666667875</v>
      </c>
      <c r="T18" s="8">
        <f t="shared" si="0"/>
        <v>21.066666666667874</v>
      </c>
      <c r="U18" s="8">
        <v>0.06776666666666624</v>
      </c>
      <c r="V18">
        <v>7.31</v>
      </c>
      <c r="W18">
        <v>6.58</v>
      </c>
      <c r="X18">
        <v>6.25</v>
      </c>
      <c r="Y18">
        <v>6.42</v>
      </c>
      <c r="Z18">
        <v>12</v>
      </c>
      <c r="AA18" s="14">
        <v>2.82</v>
      </c>
      <c r="AB18" s="14">
        <v>0.036</v>
      </c>
      <c r="AC18" t="s">
        <v>86</v>
      </c>
      <c r="AD18">
        <v>153</v>
      </c>
      <c r="AE18" s="5">
        <v>1.4</v>
      </c>
      <c r="AF18" s="5" t="s">
        <v>24</v>
      </c>
      <c r="AG18">
        <v>38.9</v>
      </c>
      <c r="AH18">
        <v>1.6</v>
      </c>
      <c r="AI18">
        <v>50.1</v>
      </c>
      <c r="AJ18">
        <v>5.9</v>
      </c>
      <c r="AK18">
        <v>16.8</v>
      </c>
      <c r="AL18">
        <v>80.1</v>
      </c>
      <c r="AM18" t="s">
        <v>24</v>
      </c>
      <c r="AN18">
        <v>0.1201</v>
      </c>
      <c r="AO18">
        <v>0.0522</v>
      </c>
      <c r="AP18">
        <v>0.0637</v>
      </c>
      <c r="AQ18">
        <v>0.1486</v>
      </c>
      <c r="AR18">
        <v>4.85</v>
      </c>
      <c r="AS18">
        <v>5.167</v>
      </c>
      <c r="AT18">
        <v>24.23</v>
      </c>
      <c r="AU18" t="s">
        <v>33</v>
      </c>
      <c r="AV18">
        <v>0.3272</v>
      </c>
      <c r="AW18">
        <v>0.0421</v>
      </c>
      <c r="AX18" s="1"/>
    </row>
    <row r="19" spans="1:50" ht="12">
      <c r="A19" t="s">
        <v>89</v>
      </c>
      <c r="B19" s="4">
        <v>38097</v>
      </c>
      <c r="D19">
        <v>516960</v>
      </c>
      <c r="E19">
        <v>4295613</v>
      </c>
      <c r="F19">
        <v>5890</v>
      </c>
      <c r="G19">
        <v>5</v>
      </c>
      <c r="H19">
        <v>8.3</v>
      </c>
      <c r="I19">
        <v>17.2</v>
      </c>
      <c r="J19">
        <v>7.08</v>
      </c>
      <c r="K19">
        <v>599</v>
      </c>
      <c r="L19">
        <v>701</v>
      </c>
      <c r="M19">
        <v>7.32</v>
      </c>
      <c r="N19">
        <v>74.2</v>
      </c>
      <c r="O19" s="5">
        <v>102</v>
      </c>
      <c r="P19" s="5">
        <v>30</v>
      </c>
      <c r="Q19" s="5">
        <v>13</v>
      </c>
      <c r="R19" s="5">
        <v>3</v>
      </c>
      <c r="S19" s="8">
        <v>0.02566666666666606</v>
      </c>
      <c r="T19" s="8">
        <f t="shared" si="0"/>
        <v>25.66666666666606</v>
      </c>
      <c r="U19" s="8">
        <v>0.06953333333333471</v>
      </c>
      <c r="V19">
        <v>7.32</v>
      </c>
      <c r="W19">
        <v>6.21</v>
      </c>
      <c r="X19">
        <v>1.25</v>
      </c>
      <c r="Y19">
        <v>0.38</v>
      </c>
      <c r="Z19">
        <v>20</v>
      </c>
      <c r="AA19" s="14">
        <v>2.23</v>
      </c>
      <c r="AB19" s="14">
        <v>0.215</v>
      </c>
      <c r="AC19" t="s">
        <v>86</v>
      </c>
      <c r="AD19">
        <v>147</v>
      </c>
      <c r="AE19" s="5">
        <v>1.2</v>
      </c>
      <c r="AF19" s="5" t="s">
        <v>24</v>
      </c>
      <c r="AG19">
        <v>53</v>
      </c>
      <c r="AH19">
        <v>1.6</v>
      </c>
      <c r="AI19">
        <f>7.5*10</f>
        <v>75</v>
      </c>
      <c r="AJ19">
        <v>9.8</v>
      </c>
      <c r="AK19">
        <v>15.7</v>
      </c>
      <c r="AL19">
        <v>52.6</v>
      </c>
      <c r="AM19" t="s">
        <v>24</v>
      </c>
      <c r="AN19">
        <v>0.0394</v>
      </c>
      <c r="AO19">
        <v>0.0391</v>
      </c>
      <c r="AP19" t="s">
        <v>33</v>
      </c>
      <c r="AQ19">
        <v>0.0825</v>
      </c>
      <c r="AR19">
        <v>3.535</v>
      </c>
      <c r="AS19">
        <v>8.209</v>
      </c>
      <c r="AT19">
        <v>20.46</v>
      </c>
      <c r="AU19" t="s">
        <v>33</v>
      </c>
      <c r="AV19">
        <v>0.208</v>
      </c>
      <c r="AW19">
        <v>0.0392</v>
      </c>
      <c r="AX19" s="1"/>
    </row>
    <row r="25" ht="12">
      <c r="AC25" t="s">
        <v>87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"/>
  <sheetViews>
    <sheetView workbookViewId="0" topLeftCell="R1">
      <selection activeCell="W3" sqref="W3:X19"/>
    </sheetView>
  </sheetViews>
  <sheetFormatPr defaultColWidth="11.421875" defaultRowHeight="12.75"/>
  <cols>
    <col min="1" max="1" width="36.8515625" style="0" customWidth="1"/>
    <col min="2" max="2" width="12.421875" style="0" bestFit="1" customWidth="1"/>
    <col min="4" max="4" width="7.8515625" style="0" customWidth="1"/>
    <col min="5" max="5" width="13.421875" style="0" bestFit="1" customWidth="1"/>
    <col min="6" max="6" width="11.8515625" style="0" bestFit="1" customWidth="1"/>
    <col min="7" max="7" width="7.140625" style="0" bestFit="1" customWidth="1"/>
    <col min="8" max="8" width="5.421875" style="0" customWidth="1"/>
    <col min="9" max="9" width="12.421875" style="0" bestFit="1" customWidth="1"/>
    <col min="11" max="11" width="7.140625" style="0" bestFit="1" customWidth="1"/>
    <col min="12" max="12" width="13.421875" style="0" bestFit="1" customWidth="1"/>
    <col min="13" max="13" width="11.8515625" style="0" bestFit="1" customWidth="1"/>
    <col min="14" max="14" width="7.140625" style="0" bestFit="1" customWidth="1"/>
    <col min="15" max="15" width="11.28125" style="0" bestFit="1" customWidth="1"/>
    <col min="16" max="16" width="12.421875" style="0" bestFit="1" customWidth="1"/>
    <col min="18" max="18" width="7.140625" style="0" bestFit="1" customWidth="1"/>
    <col min="19" max="19" width="13.421875" style="0" bestFit="1" customWidth="1"/>
    <col min="20" max="20" width="11.8515625" style="0" bestFit="1" customWidth="1"/>
    <col min="21" max="21" width="7.140625" style="0" bestFit="1" customWidth="1"/>
    <col min="22" max="22" width="8.8515625" style="0" customWidth="1"/>
    <col min="23" max="23" width="11.7109375" style="0" bestFit="1" customWidth="1"/>
    <col min="24" max="24" width="11.8515625" style="0" bestFit="1" customWidth="1"/>
    <col min="25" max="16384" width="8.8515625" style="0" customWidth="1"/>
  </cols>
  <sheetData>
    <row r="1" spans="1:24" ht="12">
      <c r="A1" t="s">
        <v>52</v>
      </c>
      <c r="B1" t="s">
        <v>91</v>
      </c>
      <c r="C1" t="s">
        <v>92</v>
      </c>
      <c r="D1" t="s">
        <v>93</v>
      </c>
      <c r="E1" t="s">
        <v>94</v>
      </c>
      <c r="F1" t="s">
        <v>95</v>
      </c>
      <c r="G1" t="s">
        <v>96</v>
      </c>
      <c r="I1" t="s">
        <v>97</v>
      </c>
      <c r="J1" t="s">
        <v>98</v>
      </c>
      <c r="K1" t="s">
        <v>99</v>
      </c>
      <c r="L1" t="s">
        <v>100</v>
      </c>
      <c r="M1" t="s">
        <v>101</v>
      </c>
      <c r="N1" t="s">
        <v>102</v>
      </c>
      <c r="P1" t="s">
        <v>103</v>
      </c>
      <c r="Q1" t="s">
        <v>104</v>
      </c>
      <c r="R1" t="s">
        <v>105</v>
      </c>
      <c r="S1" t="s">
        <v>106</v>
      </c>
      <c r="T1" t="s">
        <v>107</v>
      </c>
      <c r="U1" t="s">
        <v>108</v>
      </c>
      <c r="W1" t="s">
        <v>26</v>
      </c>
      <c r="X1" t="s">
        <v>27</v>
      </c>
    </row>
    <row r="2" spans="2:21" ht="12">
      <c r="B2" t="s">
        <v>90</v>
      </c>
      <c r="C2" t="s">
        <v>90</v>
      </c>
      <c r="D2" t="s">
        <v>90</v>
      </c>
      <c r="E2" t="s">
        <v>90</v>
      </c>
      <c r="F2" t="s">
        <v>90</v>
      </c>
      <c r="G2" t="s">
        <v>90</v>
      </c>
      <c r="I2" t="s">
        <v>90</v>
      </c>
      <c r="J2" t="s">
        <v>90</v>
      </c>
      <c r="K2" t="s">
        <v>90</v>
      </c>
      <c r="L2" t="s">
        <v>90</v>
      </c>
      <c r="M2" t="s">
        <v>90</v>
      </c>
      <c r="N2" t="s">
        <v>90</v>
      </c>
      <c r="P2" t="s">
        <v>90</v>
      </c>
      <c r="Q2" t="s">
        <v>90</v>
      </c>
      <c r="R2" t="s">
        <v>90</v>
      </c>
      <c r="S2" t="s">
        <v>90</v>
      </c>
      <c r="T2" t="s">
        <v>90</v>
      </c>
      <c r="U2" t="s">
        <v>90</v>
      </c>
    </row>
    <row r="3" spans="1:11" ht="12">
      <c r="A3" t="s">
        <v>71</v>
      </c>
      <c r="K3">
        <f>J3-I3+0.0002</f>
        <v>0.0002</v>
      </c>
    </row>
    <row r="4" ht="12">
      <c r="A4" t="s">
        <v>72</v>
      </c>
    </row>
    <row r="5" ht="12">
      <c r="A5" t="s">
        <v>73</v>
      </c>
    </row>
    <row r="6" spans="1:24" ht="12">
      <c r="A6" t="s">
        <v>74</v>
      </c>
      <c r="B6">
        <v>0.4813</v>
      </c>
      <c r="C6">
        <v>0.4805</v>
      </c>
      <c r="D6">
        <v>0</v>
      </c>
      <c r="E6">
        <v>107.6242</v>
      </c>
      <c r="F6">
        <v>107.6317</v>
      </c>
      <c r="G6" s="3">
        <f>F6-E6</f>
        <v>0.007499999999993179</v>
      </c>
      <c r="I6">
        <v>0.4793</v>
      </c>
      <c r="J6">
        <v>0.4761</v>
      </c>
      <c r="K6" s="3">
        <v>0</v>
      </c>
      <c r="L6">
        <v>107.4164</v>
      </c>
      <c r="M6">
        <v>107.4244</v>
      </c>
      <c r="N6" s="3">
        <f>M6-L6</f>
        <v>0.008000000000009777</v>
      </c>
      <c r="P6">
        <v>0.4739</v>
      </c>
      <c r="Q6">
        <v>0.4746</v>
      </c>
      <c r="R6" s="3">
        <f aca="true" t="shared" si="0" ref="R6:R18">Q6-P6+0.0002</f>
        <v>0.0009000000000000339</v>
      </c>
      <c r="S6">
        <v>104.9144</v>
      </c>
      <c r="T6">
        <v>104.9159</v>
      </c>
      <c r="U6" s="3">
        <f>T6-S6</f>
        <v>0.0014999999999929514</v>
      </c>
      <c r="W6" s="3">
        <f>AVERAGE(R6,K6,G6)</f>
        <v>0.002799999999997738</v>
      </c>
      <c r="X6" s="3">
        <f>AVERAGE(U6,N6,G6)</f>
        <v>0.005666666666665303</v>
      </c>
    </row>
    <row r="7" spans="1:24" ht="12">
      <c r="A7" t="s">
        <v>75</v>
      </c>
      <c r="B7">
        <v>0.4829</v>
      </c>
      <c r="C7">
        <v>0.481</v>
      </c>
      <c r="D7">
        <v>0</v>
      </c>
      <c r="E7">
        <v>107.1387</v>
      </c>
      <c r="F7">
        <v>107.1407</v>
      </c>
      <c r="G7" s="3">
        <f aca="true" t="shared" si="1" ref="G7:G19">F7-E7</f>
        <v>0.001999999999995339</v>
      </c>
      <c r="I7">
        <v>0.4824</v>
      </c>
      <c r="J7">
        <v>0.4813</v>
      </c>
      <c r="K7" s="3">
        <v>0</v>
      </c>
      <c r="L7">
        <v>104.7535</v>
      </c>
      <c r="M7">
        <v>104.7548</v>
      </c>
      <c r="N7" s="3">
        <f aca="true" t="shared" si="2" ref="N7:N19">M7-L7</f>
        <v>0.001300000000000523</v>
      </c>
      <c r="P7">
        <v>0.4824</v>
      </c>
      <c r="Q7">
        <v>0.4825</v>
      </c>
      <c r="R7" s="3">
        <f t="shared" si="0"/>
        <v>0.00029999999999998897</v>
      </c>
      <c r="S7">
        <v>103.8613</v>
      </c>
      <c r="T7">
        <v>103.849</v>
      </c>
      <c r="U7" s="3">
        <v>0</v>
      </c>
      <c r="W7" s="3">
        <f aca="true" t="shared" si="3" ref="W7:W19">AVERAGE(R7,K7,G7)</f>
        <v>0.0007666666666651093</v>
      </c>
      <c r="X7" s="3">
        <f aca="true" t="shared" si="4" ref="X7:X19">AVERAGE(U7,N7,G7)</f>
        <v>0.0010999999999986205</v>
      </c>
    </row>
    <row r="8" spans="1:24" ht="12">
      <c r="A8" t="s">
        <v>76</v>
      </c>
      <c r="B8">
        <v>0.4761</v>
      </c>
      <c r="C8">
        <v>0.4754</v>
      </c>
      <c r="D8">
        <v>0</v>
      </c>
      <c r="E8">
        <v>104.4141</v>
      </c>
      <c r="F8">
        <v>104.2848</v>
      </c>
      <c r="G8" s="3">
        <v>0</v>
      </c>
      <c r="I8">
        <v>0.4787</v>
      </c>
      <c r="J8">
        <v>0.4785</v>
      </c>
      <c r="K8" s="3">
        <f aca="true" t="shared" si="5" ref="K8:K18">J8-I8+0.0002</f>
        <v>-3.347474207548995E-17</v>
      </c>
      <c r="L8">
        <v>103.7373</v>
      </c>
      <c r="M8">
        <v>103.741</v>
      </c>
      <c r="N8" s="3">
        <f t="shared" si="2"/>
        <v>0.0036999999999949296</v>
      </c>
      <c r="P8">
        <v>0.4789</v>
      </c>
      <c r="Q8">
        <v>0.4776</v>
      </c>
      <c r="R8" s="3">
        <v>0</v>
      </c>
      <c r="S8">
        <v>107.76</v>
      </c>
      <c r="T8">
        <v>107.7452</v>
      </c>
      <c r="U8" s="3">
        <v>0</v>
      </c>
      <c r="W8" s="3">
        <f t="shared" si="3"/>
        <v>-1.115824735849665E-17</v>
      </c>
      <c r="X8" s="3">
        <f t="shared" si="4"/>
        <v>0.0012333333333316432</v>
      </c>
    </row>
    <row r="9" spans="1:24" ht="12">
      <c r="A9" t="s">
        <v>77</v>
      </c>
      <c r="B9">
        <v>0.4804</v>
      </c>
      <c r="C9">
        <v>0.4812</v>
      </c>
      <c r="D9">
        <f aca="true" t="shared" si="6" ref="D9:D19">C9-B9+0.0002</f>
        <v>0.001000000000000023</v>
      </c>
      <c r="E9">
        <v>105.055</v>
      </c>
      <c r="F9">
        <v>105.0712</v>
      </c>
      <c r="G9" s="3">
        <f t="shared" si="1"/>
        <v>0.016199999999997772</v>
      </c>
      <c r="I9">
        <v>0.4836</v>
      </c>
      <c r="J9">
        <v>0.4849</v>
      </c>
      <c r="K9" s="3">
        <f t="shared" si="5"/>
        <v>0.0015000000000000234</v>
      </c>
      <c r="L9">
        <v>106.3377</v>
      </c>
      <c r="M9">
        <v>106.3494</v>
      </c>
      <c r="N9" s="3">
        <f t="shared" si="2"/>
        <v>0.011700000000004707</v>
      </c>
      <c r="P9">
        <v>0.4828</v>
      </c>
      <c r="Q9">
        <v>0.482</v>
      </c>
      <c r="R9" s="3">
        <v>0</v>
      </c>
      <c r="S9">
        <v>104.692</v>
      </c>
      <c r="T9">
        <v>104.7133</v>
      </c>
      <c r="U9" s="3">
        <f aca="true" t="shared" si="7" ref="U9:U19">T9-S9</f>
        <v>0.021300000000010755</v>
      </c>
      <c r="W9" s="3">
        <f t="shared" si="3"/>
        <v>0.005899999999999264</v>
      </c>
      <c r="X9" s="3">
        <f t="shared" si="4"/>
        <v>0.01640000000000441</v>
      </c>
    </row>
    <row r="10" spans="1:24" ht="12">
      <c r="A10" t="s">
        <v>78</v>
      </c>
      <c r="B10">
        <v>0.4807</v>
      </c>
      <c r="C10">
        <v>0.4811</v>
      </c>
      <c r="D10">
        <f t="shared" si="6"/>
        <v>0.0006000000000000114</v>
      </c>
      <c r="E10">
        <v>105.9774</v>
      </c>
      <c r="F10">
        <v>106.0077</v>
      </c>
      <c r="G10" s="3">
        <f t="shared" si="1"/>
        <v>0.030299999999996885</v>
      </c>
      <c r="I10">
        <v>0.4833</v>
      </c>
      <c r="J10">
        <v>0.4839</v>
      </c>
      <c r="K10" s="3">
        <f t="shared" si="5"/>
        <v>0.0007999999999999894</v>
      </c>
      <c r="L10">
        <v>108.4578</v>
      </c>
      <c r="M10">
        <v>108.4579</v>
      </c>
      <c r="N10" s="3">
        <f t="shared" si="2"/>
        <v>9.99999999891088E-05</v>
      </c>
      <c r="P10">
        <v>0.4829</v>
      </c>
      <c r="Q10">
        <v>0.4825</v>
      </c>
      <c r="R10" s="3">
        <v>0</v>
      </c>
      <c r="S10">
        <v>105.9193</v>
      </c>
      <c r="T10">
        <v>105.9493</v>
      </c>
      <c r="U10" s="3">
        <f t="shared" si="7"/>
        <v>0.029999999999986926</v>
      </c>
      <c r="W10" s="3">
        <f t="shared" si="3"/>
        <v>0.010366666666665624</v>
      </c>
      <c r="X10" s="3">
        <f t="shared" si="4"/>
        <v>0.020133333333324305</v>
      </c>
    </row>
    <row r="11" spans="1:24" ht="12">
      <c r="A11" t="s">
        <v>79</v>
      </c>
      <c r="B11">
        <v>0.4811</v>
      </c>
      <c r="C11">
        <v>0.4808</v>
      </c>
      <c r="D11">
        <v>0</v>
      </c>
      <c r="E11">
        <v>114.5026</v>
      </c>
      <c r="F11">
        <v>114.5141</v>
      </c>
      <c r="G11" s="3">
        <f t="shared" si="1"/>
        <v>0.011499999999998067</v>
      </c>
      <c r="I11">
        <v>0.4772</v>
      </c>
      <c r="J11">
        <v>0.4777</v>
      </c>
      <c r="K11" s="3">
        <f t="shared" si="5"/>
        <v>0.0007000000000000004</v>
      </c>
      <c r="L11">
        <v>123.3261</v>
      </c>
      <c r="M11">
        <v>123.3345</v>
      </c>
      <c r="N11" s="3">
        <f t="shared" si="2"/>
        <v>0.008400000000008845</v>
      </c>
      <c r="P11">
        <v>0.4784</v>
      </c>
      <c r="Q11">
        <v>0.479</v>
      </c>
      <c r="R11" s="3">
        <f t="shared" si="0"/>
        <v>0.0007999999999999894</v>
      </c>
      <c r="S11">
        <v>106.7404</v>
      </c>
      <c r="T11">
        <v>106.7307</v>
      </c>
      <c r="U11" s="3">
        <v>0</v>
      </c>
      <c r="W11" s="3">
        <f t="shared" si="3"/>
        <v>0.004333333333332685</v>
      </c>
      <c r="X11" s="3">
        <f t="shared" si="4"/>
        <v>0.006633333333335638</v>
      </c>
    </row>
    <row r="12" spans="1:24" ht="12">
      <c r="A12" t="s">
        <v>80</v>
      </c>
      <c r="B12">
        <v>0.4753</v>
      </c>
      <c r="C12">
        <v>0.4765</v>
      </c>
      <c r="D12">
        <f t="shared" si="6"/>
        <v>0.001399999999999979</v>
      </c>
      <c r="E12">
        <v>119.9894</v>
      </c>
      <c r="F12">
        <v>120.0092</v>
      </c>
      <c r="G12" s="3">
        <f t="shared" si="1"/>
        <v>0.019800000000003593</v>
      </c>
      <c r="I12">
        <v>0.4773</v>
      </c>
      <c r="J12">
        <v>0.4769</v>
      </c>
      <c r="K12" s="3">
        <v>0</v>
      </c>
      <c r="L12">
        <v>105.0415</v>
      </c>
      <c r="M12">
        <v>105.0376</v>
      </c>
      <c r="N12" s="3">
        <v>0</v>
      </c>
      <c r="P12">
        <v>0.4767</v>
      </c>
      <c r="Q12">
        <v>0.4796</v>
      </c>
      <c r="R12" s="3">
        <f t="shared" si="0"/>
        <v>0.0031000000000000138</v>
      </c>
      <c r="S12">
        <v>107.8656</v>
      </c>
      <c r="T12">
        <v>107.867</v>
      </c>
      <c r="U12" s="3">
        <f t="shared" si="7"/>
        <v>0.0014000000000038426</v>
      </c>
      <c r="W12" s="3">
        <f t="shared" si="3"/>
        <v>0.007633333333334535</v>
      </c>
      <c r="X12" s="3">
        <f t="shared" si="4"/>
        <v>0.007066666666669145</v>
      </c>
    </row>
    <row r="13" spans="1:24" ht="12">
      <c r="A13" t="s">
        <v>81</v>
      </c>
      <c r="B13">
        <v>0.4833</v>
      </c>
      <c r="C13">
        <v>0.4823</v>
      </c>
      <c r="D13">
        <v>0</v>
      </c>
      <c r="E13">
        <v>106.5992</v>
      </c>
      <c r="F13">
        <v>106.5768</v>
      </c>
      <c r="G13" s="3">
        <v>0</v>
      </c>
      <c r="I13">
        <v>0.4788</v>
      </c>
      <c r="J13">
        <v>0.4823</v>
      </c>
      <c r="K13" s="3">
        <f t="shared" si="5"/>
        <v>0.003700000000000003</v>
      </c>
      <c r="L13">
        <v>105.5693</v>
      </c>
      <c r="M13">
        <v>105.5631</v>
      </c>
      <c r="N13" s="3">
        <v>0</v>
      </c>
      <c r="P13">
        <v>0.4793</v>
      </c>
      <c r="Q13">
        <v>0.4791</v>
      </c>
      <c r="R13" s="3">
        <f t="shared" si="0"/>
        <v>2.2036409155767878E-17</v>
      </c>
      <c r="S13">
        <v>104.1412</v>
      </c>
      <c r="T13">
        <v>104.122</v>
      </c>
      <c r="U13" s="3">
        <v>0</v>
      </c>
      <c r="W13" s="3">
        <f t="shared" si="3"/>
        <v>0.0012333333333333417</v>
      </c>
      <c r="X13" s="3">
        <f t="shared" si="4"/>
        <v>0</v>
      </c>
    </row>
    <row r="14" spans="1:24" ht="12">
      <c r="A14" t="s">
        <v>82</v>
      </c>
      <c r="B14">
        <v>0.4817</v>
      </c>
      <c r="C14">
        <v>0.488</v>
      </c>
      <c r="D14">
        <f t="shared" si="6"/>
        <v>0.006499999999999972</v>
      </c>
      <c r="E14">
        <v>107.0695</v>
      </c>
      <c r="F14">
        <v>107.4911</v>
      </c>
      <c r="G14" s="3">
        <f t="shared" si="1"/>
        <v>0.421599999999998</v>
      </c>
      <c r="I14">
        <v>0.481</v>
      </c>
      <c r="J14">
        <v>0.4828</v>
      </c>
      <c r="K14" s="3">
        <f t="shared" si="5"/>
        <v>0.002000000000000024</v>
      </c>
      <c r="L14">
        <v>107.6926</v>
      </c>
      <c r="M14">
        <v>108.1275</v>
      </c>
      <c r="N14" s="3">
        <f t="shared" si="2"/>
        <v>0.43489999999999895</v>
      </c>
      <c r="P14">
        <v>0.4791</v>
      </c>
      <c r="Q14">
        <v>0.4844</v>
      </c>
      <c r="R14" s="3">
        <f t="shared" si="0"/>
        <v>0.005499999999999971</v>
      </c>
      <c r="S14">
        <v>107.354</v>
      </c>
      <c r="T14">
        <v>107.785</v>
      </c>
      <c r="U14" s="3">
        <f t="shared" si="7"/>
        <v>0.4309999999999974</v>
      </c>
      <c r="W14" s="3">
        <f t="shared" si="3"/>
        <v>0.14303333333333265</v>
      </c>
      <c r="X14" s="3">
        <f t="shared" si="4"/>
        <v>0.42916666666666475</v>
      </c>
    </row>
    <row r="15" spans="1:24" ht="12">
      <c r="A15" t="s">
        <v>83</v>
      </c>
      <c r="B15">
        <v>0.4782</v>
      </c>
      <c r="C15">
        <v>0.4805</v>
      </c>
      <c r="D15">
        <f t="shared" si="6"/>
        <v>0.002499999999999969</v>
      </c>
      <c r="E15">
        <v>106.162</v>
      </c>
      <c r="F15">
        <v>106.21</v>
      </c>
      <c r="G15" s="3">
        <f t="shared" si="1"/>
        <v>0.04799999999998761</v>
      </c>
      <c r="I15">
        <v>0.4737</v>
      </c>
      <c r="J15">
        <v>0.4763</v>
      </c>
      <c r="K15" s="3">
        <f t="shared" si="5"/>
        <v>0.0027999999999999913</v>
      </c>
      <c r="L15">
        <v>108.5592</v>
      </c>
      <c r="M15">
        <v>108.6131</v>
      </c>
      <c r="N15" s="3">
        <f t="shared" si="2"/>
        <v>0.05389999999999873</v>
      </c>
      <c r="P15">
        <v>0.4761</v>
      </c>
      <c r="Q15">
        <v>0.4763</v>
      </c>
      <c r="R15" s="3">
        <f t="shared" si="0"/>
        <v>0.00039999999999997796</v>
      </c>
      <c r="S15">
        <v>105.5527</v>
      </c>
      <c r="T15">
        <v>105.607</v>
      </c>
      <c r="U15" s="3">
        <f t="shared" si="7"/>
        <v>0.054299999999997794</v>
      </c>
      <c r="W15" s="3">
        <f t="shared" si="3"/>
        <v>0.017066666666662525</v>
      </c>
      <c r="X15" s="3">
        <f t="shared" si="4"/>
        <v>0.052066666666661376</v>
      </c>
    </row>
    <row r="16" spans="1:24" ht="12">
      <c r="A16" t="s">
        <v>84</v>
      </c>
      <c r="B16">
        <v>0.4817</v>
      </c>
      <c r="C16">
        <v>0.4829</v>
      </c>
      <c r="D16">
        <f t="shared" si="6"/>
        <v>0.001399999999999979</v>
      </c>
      <c r="E16">
        <v>113.3586</v>
      </c>
      <c r="F16">
        <v>113.4066</v>
      </c>
      <c r="G16" s="3">
        <f t="shared" si="1"/>
        <v>0.04800000000000182</v>
      </c>
      <c r="I16">
        <v>0.477</v>
      </c>
      <c r="J16">
        <v>0.4787</v>
      </c>
      <c r="K16" s="3">
        <f t="shared" si="5"/>
        <v>0.001900000000000035</v>
      </c>
      <c r="L16">
        <v>105.7648</v>
      </c>
      <c r="M16">
        <v>105.8247</v>
      </c>
      <c r="N16" s="3">
        <f t="shared" si="2"/>
        <v>0.059900000000013165</v>
      </c>
      <c r="P16">
        <v>0.4818</v>
      </c>
      <c r="Q16">
        <v>0.4827</v>
      </c>
      <c r="R16" s="3">
        <f t="shared" si="0"/>
        <v>0.001100000000000012</v>
      </c>
      <c r="S16">
        <v>107.0575</v>
      </c>
      <c r="T16">
        <v>107.106</v>
      </c>
      <c r="U16" s="3">
        <f t="shared" si="7"/>
        <v>0.048499999999989996</v>
      </c>
      <c r="W16" s="3">
        <f t="shared" si="3"/>
        <v>0.017000000000000622</v>
      </c>
      <c r="X16" s="3">
        <f t="shared" si="4"/>
        <v>0.052133333333334995</v>
      </c>
    </row>
    <row r="17" spans="1:24" ht="12">
      <c r="A17" t="s">
        <v>85</v>
      </c>
      <c r="B17">
        <v>0.4741</v>
      </c>
      <c r="C17">
        <v>0.4865</v>
      </c>
      <c r="D17">
        <f t="shared" si="6"/>
        <v>0.012599999999999967</v>
      </c>
      <c r="E17">
        <v>104.5241</v>
      </c>
      <c r="F17">
        <v>104.608</v>
      </c>
      <c r="G17" s="3">
        <f t="shared" si="1"/>
        <v>0.08389999999999986</v>
      </c>
      <c r="I17">
        <v>0.4734</v>
      </c>
      <c r="J17">
        <v>0.4827</v>
      </c>
      <c r="K17" s="3">
        <f t="shared" si="5"/>
        <v>0.009500000000000031</v>
      </c>
      <c r="L17">
        <v>103.5603</v>
      </c>
      <c r="M17">
        <v>103.6312</v>
      </c>
      <c r="N17" s="3">
        <f t="shared" si="2"/>
        <v>0.07090000000000884</v>
      </c>
      <c r="P17">
        <v>0.4761</v>
      </c>
      <c r="Q17">
        <v>0.488</v>
      </c>
      <c r="R17" s="3">
        <f t="shared" si="0"/>
        <v>0.012099999999999967</v>
      </c>
      <c r="S17">
        <v>102.3014</v>
      </c>
      <c r="T17">
        <v>102.3863</v>
      </c>
      <c r="U17" s="3">
        <f t="shared" si="7"/>
        <v>0.08490000000000464</v>
      </c>
      <c r="W17" s="3">
        <f t="shared" si="3"/>
        <v>0.03516666666666662</v>
      </c>
      <c r="X17" s="3">
        <f t="shared" si="4"/>
        <v>0.07990000000000445</v>
      </c>
    </row>
    <row r="18" spans="1:24" ht="12">
      <c r="A18" t="s">
        <v>88</v>
      </c>
      <c r="B18">
        <v>0.483</v>
      </c>
      <c r="C18">
        <v>0.4837</v>
      </c>
      <c r="D18">
        <f t="shared" si="6"/>
        <v>0.0009000000000000339</v>
      </c>
      <c r="E18">
        <v>104.3887</v>
      </c>
      <c r="F18">
        <v>104.4466</v>
      </c>
      <c r="G18" s="3">
        <f t="shared" si="1"/>
        <v>0.057900000000003615</v>
      </c>
      <c r="I18">
        <v>0.4815</v>
      </c>
      <c r="J18">
        <v>0.4857</v>
      </c>
      <c r="K18" s="3">
        <f t="shared" si="5"/>
        <v>0.004400000000000037</v>
      </c>
      <c r="L18">
        <v>120.9405</v>
      </c>
      <c r="M18">
        <v>121.0133</v>
      </c>
      <c r="N18" s="3">
        <f t="shared" si="2"/>
        <v>0.07280000000000086</v>
      </c>
      <c r="P18">
        <v>0.4829</v>
      </c>
      <c r="Q18">
        <v>0.4836</v>
      </c>
      <c r="R18" s="3">
        <f t="shared" si="0"/>
        <v>0.0008999999999999784</v>
      </c>
      <c r="S18">
        <v>106.9987</v>
      </c>
      <c r="T18">
        <v>107.0713</v>
      </c>
      <c r="U18" s="3">
        <f t="shared" si="7"/>
        <v>0.07259999999999422</v>
      </c>
      <c r="W18" s="3">
        <f t="shared" si="3"/>
        <v>0.021066666666667875</v>
      </c>
      <c r="X18" s="3">
        <f t="shared" si="4"/>
        <v>0.06776666666666624</v>
      </c>
    </row>
    <row r="19" spans="1:24" ht="12">
      <c r="A19" t="s">
        <v>89</v>
      </c>
      <c r="B19">
        <v>0.4787</v>
      </c>
      <c r="C19">
        <v>0.4797</v>
      </c>
      <c r="D19">
        <f t="shared" si="6"/>
        <v>0.001200000000000001</v>
      </c>
      <c r="E19">
        <v>102.686</v>
      </c>
      <c r="F19">
        <v>102.763</v>
      </c>
      <c r="G19" s="3">
        <f t="shared" si="1"/>
        <v>0.07699999999999818</v>
      </c>
      <c r="I19">
        <v>0.4826</v>
      </c>
      <c r="J19">
        <v>0.4821</v>
      </c>
      <c r="K19" s="3">
        <v>0</v>
      </c>
      <c r="L19">
        <v>106.7945</v>
      </c>
      <c r="M19">
        <v>106.8517</v>
      </c>
      <c r="N19" s="3">
        <f t="shared" si="2"/>
        <v>0.05719999999999459</v>
      </c>
      <c r="P19">
        <v>0.4821</v>
      </c>
      <c r="Q19">
        <v>0.4806</v>
      </c>
      <c r="R19" s="3">
        <v>0</v>
      </c>
      <c r="S19">
        <v>106.3954</v>
      </c>
      <c r="T19">
        <v>106.4698</v>
      </c>
      <c r="U19" s="3">
        <f t="shared" si="7"/>
        <v>0.07440000000001135</v>
      </c>
      <c r="W19" s="3">
        <f t="shared" si="3"/>
        <v>0.02566666666666606</v>
      </c>
      <c r="X19" s="3">
        <f t="shared" si="4"/>
        <v>0.06953333333333471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D17">
      <selection activeCell="I41" sqref="I41:J41"/>
    </sheetView>
  </sheetViews>
  <sheetFormatPr defaultColWidth="11.421875" defaultRowHeight="12.75"/>
  <cols>
    <col min="1" max="1" width="28.8515625" style="0" bestFit="1" customWidth="1"/>
    <col min="2" max="2" width="13.8515625" style="0" bestFit="1" customWidth="1"/>
    <col min="3" max="3" width="9.140625" style="0" bestFit="1" customWidth="1"/>
    <col min="4" max="4" width="8.8515625" style="0" bestFit="1" customWidth="1"/>
    <col min="5" max="5" width="10.421875" style="0" bestFit="1" customWidth="1"/>
    <col min="6" max="6" width="15.421875" style="0" bestFit="1" customWidth="1"/>
    <col min="7" max="7" width="16.421875" style="0" bestFit="1" customWidth="1"/>
    <col min="8" max="8" width="12.00390625" style="0" bestFit="1" customWidth="1"/>
    <col min="9" max="9" width="18.8515625" style="0" bestFit="1" customWidth="1"/>
    <col min="10" max="10" width="9.421875" style="0" bestFit="1" customWidth="1"/>
    <col min="11" max="16384" width="8.8515625" style="0" customWidth="1"/>
  </cols>
  <sheetData>
    <row r="1" spans="1:10" ht="12">
      <c r="A1" s="1" t="s">
        <v>142</v>
      </c>
      <c r="B1" s="1" t="s">
        <v>143</v>
      </c>
      <c r="C1" s="1" t="s">
        <v>144</v>
      </c>
      <c r="D1" s="1" t="s">
        <v>145</v>
      </c>
      <c r="E1" s="2" t="s">
        <v>146</v>
      </c>
      <c r="F1" s="1" t="s">
        <v>147</v>
      </c>
      <c r="G1" s="2" t="s">
        <v>148</v>
      </c>
      <c r="H1" s="2" t="s">
        <v>149</v>
      </c>
      <c r="I1" s="2" t="s">
        <v>43</v>
      </c>
      <c r="J1" s="2" t="s">
        <v>46</v>
      </c>
    </row>
    <row r="2" spans="1:10" s="11" customFormat="1" ht="12">
      <c r="A2" s="10" t="s">
        <v>35</v>
      </c>
      <c r="B2" s="10">
        <v>0.02</v>
      </c>
      <c r="C2" s="10"/>
      <c r="D2" s="10"/>
      <c r="E2" s="10">
        <v>11.35</v>
      </c>
      <c r="F2" s="10">
        <v>100.124</v>
      </c>
      <c r="G2" s="10">
        <f aca="true" t="shared" si="0" ref="G2:G37">F2/1000</f>
        <v>0.10012399999999999</v>
      </c>
      <c r="H2" s="10">
        <f aca="true" t="shared" si="1" ref="H2:H7">((B2)*(E2)*100)/G2</f>
        <v>226.7188686029324</v>
      </c>
      <c r="I2" s="13">
        <f>AVERAGE(H2:H4)</f>
        <v>224.2309412443221</v>
      </c>
      <c r="J2" s="13">
        <f>STDEV(H2:H4)</f>
        <v>5.101901488973668</v>
      </c>
    </row>
    <row r="3" spans="1:10" s="11" customFormat="1" ht="12">
      <c r="A3" s="10" t="s">
        <v>150</v>
      </c>
      <c r="B3" s="10">
        <v>0.02</v>
      </c>
      <c r="C3" s="10">
        <v>2.15</v>
      </c>
      <c r="D3" s="10">
        <v>13</v>
      </c>
      <c r="E3" s="10">
        <f>D3-C3</f>
        <v>10.85</v>
      </c>
      <c r="F3" s="10">
        <v>99.3761</v>
      </c>
      <c r="G3" s="10">
        <f t="shared" si="0"/>
        <v>0.0993761</v>
      </c>
      <c r="H3" s="10">
        <f t="shared" si="1"/>
        <v>218.3623627813931</v>
      </c>
      <c r="I3" s="13"/>
      <c r="J3" s="13"/>
    </row>
    <row r="4" spans="1:10" s="11" customFormat="1" ht="12">
      <c r="A4" s="10" t="s">
        <v>151</v>
      </c>
      <c r="B4" s="10">
        <v>0.02</v>
      </c>
      <c r="C4" s="10"/>
      <c r="D4" s="10"/>
      <c r="E4" s="10">
        <v>11.35</v>
      </c>
      <c r="F4" s="10">
        <v>99.7313</v>
      </c>
      <c r="G4" s="10">
        <f t="shared" si="0"/>
        <v>0.09973130000000001</v>
      </c>
      <c r="H4" s="10">
        <f t="shared" si="1"/>
        <v>227.61159234864078</v>
      </c>
      <c r="I4" s="13"/>
      <c r="J4" s="13"/>
    </row>
    <row r="5" spans="1:10" ht="12">
      <c r="A5" t="s">
        <v>38</v>
      </c>
      <c r="B5">
        <v>0.02</v>
      </c>
      <c r="E5">
        <v>11</v>
      </c>
      <c r="F5">
        <v>100.098</v>
      </c>
      <c r="G5">
        <f t="shared" si="0"/>
        <v>0.10009799999999999</v>
      </c>
      <c r="H5">
        <f t="shared" si="1"/>
        <v>219.7846110811405</v>
      </c>
      <c r="I5" s="13">
        <f>AVERAGE(H5:H7)</f>
        <v>217.95695482289827</v>
      </c>
      <c r="J5" s="13">
        <f>STDEV(H5:H7)</f>
        <v>1.8663419395991925</v>
      </c>
    </row>
    <row r="6" spans="1:10" ht="12">
      <c r="A6" t="s">
        <v>152</v>
      </c>
      <c r="B6">
        <v>0.02</v>
      </c>
      <c r="C6">
        <v>0.51</v>
      </c>
      <c r="D6">
        <v>11.25</v>
      </c>
      <c r="E6">
        <f aca="true" t="shared" si="2" ref="E6:E43">D6-C6</f>
        <v>10.74</v>
      </c>
      <c r="F6">
        <v>99.4195</v>
      </c>
      <c r="G6">
        <f t="shared" si="0"/>
        <v>0.0994195</v>
      </c>
      <c r="H6">
        <f t="shared" si="1"/>
        <v>216.054194599651</v>
      </c>
      <c r="I6" s="14"/>
      <c r="J6" s="14"/>
    </row>
    <row r="7" spans="1:10" ht="12">
      <c r="A7" t="s">
        <v>41</v>
      </c>
      <c r="B7">
        <v>0.02</v>
      </c>
      <c r="E7">
        <v>10.8</v>
      </c>
      <c r="F7">
        <v>99.068</v>
      </c>
      <c r="G7">
        <f t="shared" si="0"/>
        <v>0.099068</v>
      </c>
      <c r="H7">
        <f t="shared" si="1"/>
        <v>218.03205878790325</v>
      </c>
      <c r="I7" s="14"/>
      <c r="J7" s="14"/>
    </row>
    <row r="8" spans="1:10" ht="12">
      <c r="A8" s="12" t="s">
        <v>13</v>
      </c>
      <c r="B8" s="12">
        <v>0.02</v>
      </c>
      <c r="C8" s="12">
        <v>0</v>
      </c>
      <c r="D8" s="12">
        <v>7.1</v>
      </c>
      <c r="E8" s="12">
        <f>D8-C8</f>
        <v>7.1</v>
      </c>
      <c r="F8" s="12">
        <v>99.956</v>
      </c>
      <c r="G8" s="12">
        <f>F8/1000</f>
        <v>0.099956</v>
      </c>
      <c r="H8" s="12">
        <f>(B8*E8*100)/G8</f>
        <v>142.06250750330145</v>
      </c>
      <c r="I8" s="13">
        <f>AVERAGE(H8:H10)</f>
        <v>140.48213624513232</v>
      </c>
      <c r="J8" s="13">
        <f>STDEV(H8:H10)</f>
        <v>7.687655681076224</v>
      </c>
    </row>
    <row r="9" spans="1:10" ht="12">
      <c r="A9" s="12" t="s">
        <v>14</v>
      </c>
      <c r="B9" s="12">
        <v>0.02</v>
      </c>
      <c r="C9" s="12">
        <v>17.35</v>
      </c>
      <c r="D9" s="12">
        <v>23.95</v>
      </c>
      <c r="E9" s="12">
        <f>D9-C9</f>
        <v>6.599999999999998</v>
      </c>
      <c r="F9" s="12">
        <v>99.9038</v>
      </c>
      <c r="G9" s="12">
        <f>F9/1000</f>
        <v>0.0999038</v>
      </c>
      <c r="H9" s="12">
        <f>((B9)*(E9)*100)/G9</f>
        <v>132.1271062762377</v>
      </c>
      <c r="I9" s="14"/>
      <c r="J9" s="14"/>
    </row>
    <row r="10" spans="1:10" ht="12">
      <c r="A10" s="6" t="s">
        <v>153</v>
      </c>
      <c r="B10" s="6">
        <v>0.02</v>
      </c>
      <c r="C10" s="6">
        <v>13.9</v>
      </c>
      <c r="D10" s="6">
        <v>21.3</v>
      </c>
      <c r="E10" s="6">
        <f>D10-C10</f>
        <v>7.4</v>
      </c>
      <c r="F10" s="6">
        <v>100.5047</v>
      </c>
      <c r="G10" s="6">
        <f>F10/1000</f>
        <v>0.1005047</v>
      </c>
      <c r="H10" s="6">
        <f>(B10*E10*100)/G10</f>
        <v>147.2567949558578</v>
      </c>
      <c r="I10" s="14"/>
      <c r="J10" s="14"/>
    </row>
    <row r="11" spans="1:10" ht="12">
      <c r="A11" s="11" t="s">
        <v>42</v>
      </c>
      <c r="B11" s="11">
        <v>0.02</v>
      </c>
      <c r="C11" s="11"/>
      <c r="D11" s="11"/>
      <c r="E11" s="11">
        <v>7.9</v>
      </c>
      <c r="F11" s="11">
        <v>100.55</v>
      </c>
      <c r="G11" s="11">
        <f t="shared" si="0"/>
        <v>0.10055</v>
      </c>
      <c r="H11" s="11">
        <f>((B11)*(E11)*100)/G11</f>
        <v>157.13575335653906</v>
      </c>
      <c r="I11" s="13">
        <f>AVERAGE(H11:H13)</f>
        <v>166.73332067567046</v>
      </c>
      <c r="J11" s="13">
        <f>STDEV(H11:H13)</f>
        <v>14.92801348543685</v>
      </c>
    </row>
    <row r="12" spans="1:10" ht="12">
      <c r="A12" s="11" t="s">
        <v>154</v>
      </c>
      <c r="B12" s="11">
        <v>0.02</v>
      </c>
      <c r="C12" s="11">
        <v>0</v>
      </c>
      <c r="D12" s="11">
        <v>7.95</v>
      </c>
      <c r="E12" s="11">
        <f t="shared" si="2"/>
        <v>7.95</v>
      </c>
      <c r="F12" s="11">
        <v>99.917</v>
      </c>
      <c r="G12" s="11">
        <f t="shared" si="0"/>
        <v>0.099917</v>
      </c>
      <c r="H12" s="11">
        <f>(B12*E12*100)/G12</f>
        <v>159.13207962608965</v>
      </c>
      <c r="I12" s="14"/>
      <c r="J12" s="14"/>
    </row>
    <row r="13" spans="1:10" ht="12">
      <c r="A13" s="11" t="s">
        <v>155</v>
      </c>
      <c r="B13" s="11">
        <v>0.02</v>
      </c>
      <c r="C13" s="11">
        <v>12.2</v>
      </c>
      <c r="D13" s="11">
        <v>21.4</v>
      </c>
      <c r="E13" s="11">
        <f t="shared" si="2"/>
        <v>9.2</v>
      </c>
      <c r="F13" s="11">
        <v>100.0369</v>
      </c>
      <c r="G13" s="11">
        <f t="shared" si="0"/>
        <v>0.1000369</v>
      </c>
      <c r="H13" s="11">
        <f>(B13*E13*100)/G13</f>
        <v>183.9321290443826</v>
      </c>
      <c r="I13" s="14"/>
      <c r="J13" s="14"/>
    </row>
    <row r="14" spans="1:10" ht="12">
      <c r="A14" s="10" t="s">
        <v>156</v>
      </c>
      <c r="B14" s="10">
        <v>0.02</v>
      </c>
      <c r="C14" s="10">
        <v>0</v>
      </c>
      <c r="D14" s="10">
        <v>3.1</v>
      </c>
      <c r="E14" s="10">
        <f t="shared" si="2"/>
        <v>3.1</v>
      </c>
      <c r="F14" s="10">
        <v>100.5</v>
      </c>
      <c r="G14" s="10">
        <f t="shared" si="0"/>
        <v>0.1005</v>
      </c>
      <c r="H14" s="10">
        <f>(B14*E14*100)/G14</f>
        <v>61.69154228855722</v>
      </c>
      <c r="I14" s="13">
        <f>AVERAGE(H14:H16)</f>
        <v>56.38946643803325</v>
      </c>
      <c r="J14" s="13">
        <f>STDEV(H14:H16)</f>
        <v>4.943097771243029</v>
      </c>
    </row>
    <row r="15" spans="1:10" ht="12">
      <c r="A15" s="10" t="s">
        <v>157</v>
      </c>
      <c r="B15" s="10">
        <v>0.02</v>
      </c>
      <c r="C15" s="10">
        <v>14.7</v>
      </c>
      <c r="D15" s="10">
        <v>17.5</v>
      </c>
      <c r="E15" s="10">
        <f t="shared" si="2"/>
        <v>2.8000000000000007</v>
      </c>
      <c r="F15" s="10">
        <v>100.776</v>
      </c>
      <c r="G15" s="10">
        <f t="shared" si="0"/>
        <v>0.10077599999999999</v>
      </c>
      <c r="H15" s="10">
        <f>((B15)*(E15)*100)/G15</f>
        <v>55.568786218941035</v>
      </c>
      <c r="I15" s="14"/>
      <c r="J15" s="14"/>
    </row>
    <row r="16" spans="1:10" ht="12">
      <c r="A16" s="10" t="s">
        <v>158</v>
      </c>
      <c r="B16" s="10">
        <v>0.02</v>
      </c>
      <c r="C16" s="10">
        <v>0.35</v>
      </c>
      <c r="D16" s="10">
        <v>2.95</v>
      </c>
      <c r="E16" s="10">
        <f t="shared" si="2"/>
        <v>2.6</v>
      </c>
      <c r="F16" s="10">
        <v>100.1771</v>
      </c>
      <c r="G16" s="10">
        <f t="shared" si="0"/>
        <v>0.10017709999999999</v>
      </c>
      <c r="H16" s="10">
        <f>((B16)*(E16)*100)/G16</f>
        <v>51.908070806601515</v>
      </c>
      <c r="I16" s="14"/>
      <c r="J16" s="14"/>
    </row>
    <row r="17" spans="1:10" ht="12">
      <c r="A17" s="11" t="s">
        <v>159</v>
      </c>
      <c r="B17" s="11">
        <v>0.02</v>
      </c>
      <c r="C17" s="11">
        <v>2.95</v>
      </c>
      <c r="D17" s="11">
        <v>17.35</v>
      </c>
      <c r="E17" s="11">
        <f t="shared" si="2"/>
        <v>14.400000000000002</v>
      </c>
      <c r="F17" s="11">
        <v>101.6049</v>
      </c>
      <c r="G17" s="11">
        <f t="shared" si="0"/>
        <v>0.1016049</v>
      </c>
      <c r="H17" s="11">
        <f>((B17)*(E17)*100)/G17</f>
        <v>283.4508965610911</v>
      </c>
      <c r="I17" s="13">
        <f>AVERAGE(H17:H19)</f>
        <v>292.12489565307675</v>
      </c>
      <c r="J17" s="13">
        <f>STDEV(H17:H19)</f>
        <v>8.297045733789162</v>
      </c>
    </row>
    <row r="18" spans="1:10" ht="12">
      <c r="A18" s="11" t="s">
        <v>36</v>
      </c>
      <c r="B18" s="11">
        <v>0.02</v>
      </c>
      <c r="C18" s="11"/>
      <c r="D18" s="11"/>
      <c r="E18" s="11">
        <v>14.8</v>
      </c>
      <c r="F18" s="11">
        <v>101.045</v>
      </c>
      <c r="G18" s="11">
        <f t="shared" si="0"/>
        <v>0.101045</v>
      </c>
      <c r="H18" s="11">
        <f>((B18)*(E18)*100)/G18</f>
        <v>292.9387896481766</v>
      </c>
      <c r="I18" s="14"/>
      <c r="J18" s="14"/>
    </row>
    <row r="19" spans="1:10" ht="12">
      <c r="A19" s="11" t="s">
        <v>0</v>
      </c>
      <c r="B19" s="11">
        <v>0.02</v>
      </c>
      <c r="C19" s="11">
        <v>0</v>
      </c>
      <c r="D19" s="11">
        <v>15</v>
      </c>
      <c r="E19" s="11">
        <f t="shared" si="2"/>
        <v>15</v>
      </c>
      <c r="F19" s="11">
        <v>100.005</v>
      </c>
      <c r="G19" s="11">
        <f t="shared" si="0"/>
        <v>0.100005</v>
      </c>
      <c r="H19" s="11">
        <f>(B19*E19*100)/G19</f>
        <v>299.9850007499625</v>
      </c>
      <c r="I19" s="14"/>
      <c r="J19" s="14"/>
    </row>
    <row r="20" spans="1:10" ht="12">
      <c r="A20" s="12" t="s">
        <v>37</v>
      </c>
      <c r="B20" s="12">
        <v>0.02</v>
      </c>
      <c r="C20" s="12"/>
      <c r="D20" s="12"/>
      <c r="E20" s="12">
        <v>2.7</v>
      </c>
      <c r="F20" s="12">
        <v>99.076</v>
      </c>
      <c r="G20" s="12">
        <f>F20/1000</f>
        <v>0.099076</v>
      </c>
      <c r="H20" s="12">
        <f>((B20)*(E20)*100)/G20</f>
        <v>54.50361338770237</v>
      </c>
      <c r="I20" s="13">
        <f>AVERAGE(H20:H22)</f>
        <v>53.7154992069077</v>
      </c>
      <c r="J20" s="13">
        <f>STDEV(H20:H22)</f>
        <v>4.060312680173366</v>
      </c>
    </row>
    <row r="21" spans="1:10" ht="12">
      <c r="A21" s="12" t="s">
        <v>40</v>
      </c>
      <c r="B21" s="12">
        <v>0.02</v>
      </c>
      <c r="C21" s="12"/>
      <c r="D21" s="12"/>
      <c r="E21" s="12">
        <v>2.5</v>
      </c>
      <c r="F21" s="12">
        <v>101.381</v>
      </c>
      <c r="G21" s="12">
        <f t="shared" si="0"/>
        <v>0.101381</v>
      </c>
      <c r="H21" s="12">
        <f>((B21)*(E21)*100)/G21</f>
        <v>49.318905909391304</v>
      </c>
      <c r="I21" s="14"/>
      <c r="J21" s="14"/>
    </row>
    <row r="22" spans="1:10" ht="12">
      <c r="A22" s="12" t="s">
        <v>4</v>
      </c>
      <c r="B22" s="12">
        <v>0.02</v>
      </c>
      <c r="C22" s="12">
        <v>2.95</v>
      </c>
      <c r="D22" s="12">
        <v>5.85</v>
      </c>
      <c r="E22" s="12">
        <f>D22-C22</f>
        <v>2.8999999999999995</v>
      </c>
      <c r="F22" s="12">
        <v>101.1793</v>
      </c>
      <c r="G22" s="12">
        <f>F22/1000</f>
        <v>0.1011793</v>
      </c>
      <c r="H22" s="12">
        <f>((B22)*(E22)*100)/G22</f>
        <v>57.323978323629426</v>
      </c>
      <c r="I22" s="14"/>
      <c r="J22" s="14"/>
    </row>
    <row r="23" spans="1:10" ht="12">
      <c r="A23" t="s">
        <v>1</v>
      </c>
      <c r="B23">
        <v>0.02</v>
      </c>
      <c r="C23">
        <v>13</v>
      </c>
      <c r="D23">
        <v>14.7</v>
      </c>
      <c r="E23">
        <f t="shared" si="2"/>
        <v>1.6999999999999993</v>
      </c>
      <c r="F23">
        <v>100.4371</v>
      </c>
      <c r="G23">
        <f t="shared" si="0"/>
        <v>0.1004371</v>
      </c>
      <c r="H23">
        <f>((B23)*(E23)*100)/G23</f>
        <v>33.852032764785115</v>
      </c>
      <c r="I23" s="13">
        <f>AVERAGE(H23:H25)</f>
        <v>36.51740612510236</v>
      </c>
      <c r="J23" s="13">
        <f>STDEV(H23:H25)</f>
        <v>3.1675270140843654</v>
      </c>
    </row>
    <row r="24" spans="1:10" ht="12">
      <c r="A24" t="s">
        <v>2</v>
      </c>
      <c r="B24">
        <v>0.02</v>
      </c>
      <c r="C24">
        <v>15.2</v>
      </c>
      <c r="D24">
        <v>17.2</v>
      </c>
      <c r="E24">
        <f t="shared" si="2"/>
        <v>2</v>
      </c>
      <c r="F24">
        <v>99.952</v>
      </c>
      <c r="G24">
        <f t="shared" si="0"/>
        <v>0.099952</v>
      </c>
      <c r="H24">
        <f>(B24*E24*100)/G24</f>
        <v>40.01920922042581</v>
      </c>
      <c r="I24" s="14"/>
      <c r="J24" s="14"/>
    </row>
    <row r="25" spans="1:10" ht="12">
      <c r="A25" t="s">
        <v>3</v>
      </c>
      <c r="B25">
        <v>0.02</v>
      </c>
      <c r="C25">
        <v>5.85</v>
      </c>
      <c r="D25">
        <v>7.65</v>
      </c>
      <c r="E25">
        <f t="shared" si="2"/>
        <v>1.8000000000000007</v>
      </c>
      <c r="F25">
        <v>100.8941</v>
      </c>
      <c r="G25">
        <f t="shared" si="0"/>
        <v>0.1008941</v>
      </c>
      <c r="H25">
        <f>((B25)*(E25)*100)/G25</f>
        <v>35.68097639009617</v>
      </c>
      <c r="I25" s="14"/>
      <c r="J25" s="14"/>
    </row>
    <row r="26" spans="1:10" ht="12">
      <c r="A26" s="12" t="s">
        <v>34</v>
      </c>
      <c r="B26" s="12">
        <v>0.02</v>
      </c>
      <c r="C26" s="12"/>
      <c r="D26" s="12"/>
      <c r="E26" s="12">
        <v>2.6</v>
      </c>
      <c r="F26" s="12">
        <v>99.972</v>
      </c>
      <c r="G26" s="12">
        <f t="shared" si="0"/>
        <v>0.09997199999999999</v>
      </c>
      <c r="H26" s="12">
        <f>((B26)*(E26)*100)/G26</f>
        <v>52.01456407794183</v>
      </c>
      <c r="I26" s="14">
        <f>AVERAGE(H26:H31)</f>
        <v>51.48541624177975</v>
      </c>
      <c r="J26" s="14">
        <f>STDEV(H26:H31)</f>
        <v>6.2926580546999595</v>
      </c>
    </row>
    <row r="27" spans="1:10" ht="12">
      <c r="A27" s="12" t="s">
        <v>5</v>
      </c>
      <c r="B27" s="12">
        <v>0.02</v>
      </c>
      <c r="C27" s="12">
        <v>2</v>
      </c>
      <c r="D27" s="12">
        <v>4.3</v>
      </c>
      <c r="E27" s="12">
        <f t="shared" si="2"/>
        <v>2.3</v>
      </c>
      <c r="F27" s="12">
        <v>99.9797</v>
      </c>
      <c r="G27" s="12">
        <f t="shared" si="0"/>
        <v>0.09997969999999999</v>
      </c>
      <c r="H27" s="12">
        <f>(B27*E27*100)/G27</f>
        <v>46.00933989599889</v>
      </c>
      <c r="I27" s="14"/>
      <c r="J27" s="14"/>
    </row>
    <row r="28" spans="1:10" ht="12">
      <c r="A28" s="12" t="s">
        <v>5</v>
      </c>
      <c r="B28" s="12">
        <v>0.02</v>
      </c>
      <c r="C28" s="12">
        <v>1.9</v>
      </c>
      <c r="D28" s="12">
        <v>4.8</v>
      </c>
      <c r="E28" s="12">
        <f t="shared" si="2"/>
        <v>2.9</v>
      </c>
      <c r="F28" s="12">
        <v>100.5831</v>
      </c>
      <c r="G28" s="12">
        <f t="shared" si="0"/>
        <v>0.10058310000000001</v>
      </c>
      <c r="H28" s="12">
        <f>(B28*E28*100)/G28</f>
        <v>57.66376260027777</v>
      </c>
      <c r="I28" s="14"/>
      <c r="J28" s="14"/>
    </row>
    <row r="29" spans="1:10" ht="12">
      <c r="A29" s="12" t="s">
        <v>6</v>
      </c>
      <c r="B29" s="12">
        <v>0.02</v>
      </c>
      <c r="C29" s="12">
        <v>0</v>
      </c>
      <c r="D29" s="12">
        <v>3</v>
      </c>
      <c r="E29" s="12">
        <f t="shared" si="2"/>
        <v>3</v>
      </c>
      <c r="F29" s="12">
        <v>99.9829</v>
      </c>
      <c r="G29" s="12">
        <f t="shared" si="0"/>
        <v>0.0999829</v>
      </c>
      <c r="H29" s="12">
        <f>(B29*E29*100)/G29</f>
        <v>60.010261754760066</v>
      </c>
      <c r="I29" s="14"/>
      <c r="J29" s="14"/>
    </row>
    <row r="30" spans="1:10" ht="12">
      <c r="A30" s="12" t="s">
        <v>7</v>
      </c>
      <c r="B30" s="12">
        <v>0.02</v>
      </c>
      <c r="C30" s="12">
        <v>0.5</v>
      </c>
      <c r="D30" s="12">
        <v>2.95</v>
      </c>
      <c r="E30" s="12">
        <f t="shared" si="2"/>
        <v>2.45</v>
      </c>
      <c r="F30" s="12">
        <v>100.4887</v>
      </c>
      <c r="G30" s="12">
        <f t="shared" si="0"/>
        <v>0.1004887</v>
      </c>
      <c r="H30" s="12">
        <f>((B30)*(E30)*100)/G30</f>
        <v>48.76170156445451</v>
      </c>
      <c r="I30" s="14"/>
      <c r="J30" s="14"/>
    </row>
    <row r="31" spans="1:10" ht="12">
      <c r="A31" s="12" t="s">
        <v>8</v>
      </c>
      <c r="B31" s="12">
        <v>0.02</v>
      </c>
      <c r="C31" s="12">
        <v>11.25</v>
      </c>
      <c r="D31" s="12">
        <v>13.49</v>
      </c>
      <c r="E31" s="12">
        <f t="shared" si="2"/>
        <v>2.24</v>
      </c>
      <c r="F31" s="12">
        <v>100.7809</v>
      </c>
      <c r="G31" s="12">
        <f t="shared" si="0"/>
        <v>0.1007809</v>
      </c>
      <c r="H31" s="12">
        <f>((B31)*(E31)*100)/G31</f>
        <v>44.45286755724547</v>
      </c>
      <c r="I31" s="14"/>
      <c r="J31" s="14"/>
    </row>
    <row r="32" spans="1:10" ht="12">
      <c r="A32" t="s">
        <v>82</v>
      </c>
      <c r="B32">
        <v>0.001</v>
      </c>
      <c r="E32">
        <v>3.8</v>
      </c>
      <c r="F32">
        <v>10.115</v>
      </c>
      <c r="G32">
        <f t="shared" si="0"/>
        <v>0.010115</v>
      </c>
      <c r="H32">
        <f>((B32)*(E32)*100)/G32</f>
        <v>37.567968363816114</v>
      </c>
      <c r="I32" s="14">
        <f>AVERAGE(H32:H34)</f>
        <v>2466.722436029049</v>
      </c>
      <c r="J32" s="13">
        <f>STDEV(H32:H34)</f>
        <v>2105.129700290354</v>
      </c>
    </row>
    <row r="33" spans="1:10" ht="12">
      <c r="A33" t="s">
        <v>9</v>
      </c>
      <c r="B33">
        <v>0.0999</v>
      </c>
      <c r="C33">
        <v>0</v>
      </c>
      <c r="D33">
        <v>3.8</v>
      </c>
      <c r="E33">
        <f t="shared" si="2"/>
        <v>3.8</v>
      </c>
      <c r="F33">
        <v>10.1</v>
      </c>
      <c r="G33">
        <f t="shared" si="0"/>
        <v>0.0101</v>
      </c>
      <c r="H33">
        <f>(B33*E33*100)/G33</f>
        <v>3758.613861386139</v>
      </c>
      <c r="I33" s="14"/>
      <c r="J33" s="14"/>
    </row>
    <row r="34" spans="1:10" ht="12">
      <c r="A34" t="s">
        <v>10</v>
      </c>
      <c r="B34">
        <v>0.099</v>
      </c>
      <c r="C34">
        <v>16.45</v>
      </c>
      <c r="D34">
        <v>20.1</v>
      </c>
      <c r="E34">
        <f t="shared" si="2"/>
        <v>3.650000000000002</v>
      </c>
      <c r="F34">
        <v>10.0264</v>
      </c>
      <c r="G34">
        <f t="shared" si="0"/>
        <v>0.010026400000000001</v>
      </c>
      <c r="H34">
        <f>((B34)*(E34)*100)/G34</f>
        <v>3603.985478337191</v>
      </c>
      <c r="I34" s="14"/>
      <c r="J34" s="14"/>
    </row>
    <row r="35" spans="1:10" ht="12">
      <c r="A35" s="6" t="s">
        <v>11</v>
      </c>
      <c r="B35" s="6">
        <v>0.02</v>
      </c>
      <c r="C35" s="6">
        <v>0.31</v>
      </c>
      <c r="D35" s="6">
        <v>8.6</v>
      </c>
      <c r="E35" s="6">
        <f t="shared" si="2"/>
        <v>8.29</v>
      </c>
      <c r="F35" s="6">
        <v>99.4683</v>
      </c>
      <c r="G35" s="6">
        <f t="shared" si="0"/>
        <v>0.0994683</v>
      </c>
      <c r="H35" s="6">
        <f>((B35)*(E35)*100)/G35</f>
        <v>166.68627090238797</v>
      </c>
      <c r="I35" s="14">
        <f>AVERAGE(H35:H37)</f>
        <v>169.65412349584702</v>
      </c>
      <c r="J35" s="13">
        <f>STDEV(H35:H37)</f>
        <v>9.49169648921624</v>
      </c>
    </row>
    <row r="36" spans="1:10" ht="12">
      <c r="A36" s="6" t="s">
        <v>11</v>
      </c>
      <c r="B36" s="6">
        <v>0.02</v>
      </c>
      <c r="C36" s="6">
        <v>0</v>
      </c>
      <c r="D36" s="6">
        <v>8.1</v>
      </c>
      <c r="E36" s="6">
        <f t="shared" si="2"/>
        <v>8.1</v>
      </c>
      <c r="F36" s="6">
        <v>99.9994</v>
      </c>
      <c r="G36" s="6">
        <f>F36/1000</f>
        <v>0.09999939999999999</v>
      </c>
      <c r="H36" s="6">
        <f>(B36*E36*100)/G36</f>
        <v>162.00097200583204</v>
      </c>
      <c r="I36" s="14"/>
      <c r="J36" s="14"/>
    </row>
    <row r="37" spans="1:10" ht="12">
      <c r="A37" s="6" t="s">
        <v>12</v>
      </c>
      <c r="B37" s="6">
        <v>0.02</v>
      </c>
      <c r="C37" s="6">
        <v>4.8</v>
      </c>
      <c r="D37" s="6">
        <v>13.9</v>
      </c>
      <c r="E37" s="6">
        <f t="shared" si="2"/>
        <v>9.100000000000001</v>
      </c>
      <c r="F37" s="6">
        <v>100.9568</v>
      </c>
      <c r="G37" s="6">
        <f t="shared" si="0"/>
        <v>0.1009568</v>
      </c>
      <c r="H37" s="6">
        <f>(B37*E37*100)/G37</f>
        <v>180.2751275793211</v>
      </c>
      <c r="I37" s="14"/>
      <c r="J37" s="14"/>
    </row>
    <row r="38" spans="1:10" ht="12">
      <c r="A38" s="11" t="s">
        <v>15</v>
      </c>
      <c r="B38" s="11">
        <v>0.02</v>
      </c>
      <c r="C38" s="11">
        <v>6.55</v>
      </c>
      <c r="D38" s="11">
        <v>20.8</v>
      </c>
      <c r="E38" s="11">
        <f t="shared" si="2"/>
        <v>14.25</v>
      </c>
      <c r="F38" s="11">
        <v>101.0497</v>
      </c>
      <c r="G38" s="11">
        <f aca="true" t="shared" si="3" ref="G38:G43">F38/1000</f>
        <v>0.1010497</v>
      </c>
      <c r="H38" s="11">
        <f>((B38)*(E38)*100)/G38</f>
        <v>282.03943208144113</v>
      </c>
      <c r="I38" s="14">
        <f>AVERAGE(H38:H40)</f>
        <v>281.8112063244669</v>
      </c>
      <c r="J38" s="13">
        <f>STDEV(H38:H40)</f>
        <v>3.615018493288756</v>
      </c>
    </row>
    <row r="39" spans="1:10" ht="12">
      <c r="A39" s="11" t="s">
        <v>39</v>
      </c>
      <c r="B39" s="11">
        <v>0.02</v>
      </c>
      <c r="C39" s="11"/>
      <c r="D39" s="11"/>
      <c r="E39" s="11">
        <v>14.5</v>
      </c>
      <c r="F39" s="11">
        <v>101.645</v>
      </c>
      <c r="G39" s="11">
        <f t="shared" si="3"/>
        <v>0.101645</v>
      </c>
      <c r="H39" s="11">
        <f>((B39)*(E39)*100)/G39</f>
        <v>285.3067047075606</v>
      </c>
      <c r="I39" s="14"/>
      <c r="J39" s="14"/>
    </row>
    <row r="40" spans="1:10" ht="12">
      <c r="A40" s="11" t="s">
        <v>16</v>
      </c>
      <c r="B40" s="11">
        <v>0.02</v>
      </c>
      <c r="C40" s="11">
        <v>8.01</v>
      </c>
      <c r="D40" s="11">
        <v>21.99</v>
      </c>
      <c r="E40" s="11">
        <f t="shared" si="2"/>
        <v>13.979999999999999</v>
      </c>
      <c r="F40" s="11">
        <v>100.5439</v>
      </c>
      <c r="G40" s="11">
        <f t="shared" si="3"/>
        <v>0.10054389999999999</v>
      </c>
      <c r="H40" s="11">
        <f>((B40)*(E40)*100)/G40</f>
        <v>278.08748218439905</v>
      </c>
      <c r="I40" s="14"/>
      <c r="J40" s="14"/>
    </row>
    <row r="41" spans="1:10" ht="12">
      <c r="A41" s="12" t="s">
        <v>17</v>
      </c>
      <c r="B41" s="12">
        <v>0.02</v>
      </c>
      <c r="C41" s="12">
        <v>0</v>
      </c>
      <c r="D41" s="12">
        <v>12</v>
      </c>
      <c r="E41" s="12">
        <f t="shared" si="2"/>
        <v>12</v>
      </c>
      <c r="F41" s="12">
        <v>100.0247</v>
      </c>
      <c r="G41" s="12">
        <f t="shared" si="3"/>
        <v>0.1000247</v>
      </c>
      <c r="H41" s="12">
        <f>(B41*E41*100)/G41</f>
        <v>239.94073463854428</v>
      </c>
      <c r="I41" s="14">
        <f>AVERAGE(H41:H43)</f>
        <v>228.5000521292966</v>
      </c>
      <c r="J41" s="13">
        <f>STDEV(H41:H43)</f>
        <v>21.533052324913957</v>
      </c>
    </row>
    <row r="42" spans="1:8" ht="12">
      <c r="A42" s="12" t="s">
        <v>18</v>
      </c>
      <c r="B42" s="12">
        <v>0.02</v>
      </c>
      <c r="C42" s="12">
        <v>5</v>
      </c>
      <c r="D42" s="12">
        <v>15.2</v>
      </c>
      <c r="E42" s="12">
        <f t="shared" si="2"/>
        <v>10.2</v>
      </c>
      <c r="F42" s="12">
        <v>100.1662</v>
      </c>
      <c r="G42" s="12">
        <f t="shared" si="3"/>
        <v>0.1001662</v>
      </c>
      <c r="H42" s="12">
        <f>(B42*E42*100)/G42</f>
        <v>203.6615145627966</v>
      </c>
    </row>
    <row r="43" spans="1:8" ht="12">
      <c r="A43" s="12" t="s">
        <v>19</v>
      </c>
      <c r="B43" s="12">
        <v>0.02</v>
      </c>
      <c r="C43" s="12">
        <v>0</v>
      </c>
      <c r="D43" s="12">
        <v>12.2</v>
      </c>
      <c r="E43" s="12">
        <f t="shared" si="2"/>
        <v>12.2</v>
      </c>
      <c r="F43" s="12">
        <v>100.869</v>
      </c>
      <c r="G43" s="12">
        <f t="shared" si="3"/>
        <v>0.100869</v>
      </c>
      <c r="H43" s="12">
        <f>(B43*E43*100)/G43</f>
        <v>241.89790718654888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Howard Drossman</cp:lastModifiedBy>
  <dcterms:created xsi:type="dcterms:W3CDTF">2004-04-22T19:12:33Z</dcterms:created>
  <dcterms:modified xsi:type="dcterms:W3CDTF">2004-04-29T17:04:57Z</dcterms:modified>
  <cp:category/>
  <cp:version/>
  <cp:contentType/>
  <cp:contentStatus/>
</cp:coreProperties>
</file>